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11400" activeTab="3"/>
  </bookViews>
  <sheets>
    <sheet name="Opći dio" sheetId="2" r:id="rId1"/>
    <sheet name="Plan prihoda i primitaka" sheetId="3" r:id="rId2"/>
    <sheet name="Plan rashoda i izdataka" sheetId="1" r:id="rId3"/>
    <sheet name="Obrazloženje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G24" i="2" l="1"/>
  <c r="F24" i="2"/>
  <c r="H24" i="2" l="1"/>
  <c r="G22" i="2"/>
  <c r="F22" i="2"/>
  <c r="G8" i="2" l="1"/>
  <c r="G9" i="2"/>
  <c r="G10" i="2"/>
  <c r="G11" i="2"/>
  <c r="G12" i="2"/>
  <c r="G13" i="2"/>
  <c r="G7" i="2"/>
  <c r="F13" i="2" l="1"/>
  <c r="F10" i="2"/>
  <c r="F7" i="2"/>
  <c r="F194" i="1" l="1"/>
  <c r="E194" i="1" s="1"/>
  <c r="J164" i="1"/>
  <c r="K164" i="1"/>
  <c r="L164" i="1"/>
  <c r="M164" i="1"/>
  <c r="N164" i="1"/>
  <c r="O164" i="1"/>
  <c r="P164" i="1"/>
  <c r="Q164" i="1"/>
  <c r="I164" i="1"/>
  <c r="H167" i="1"/>
  <c r="F167" i="1" s="1"/>
  <c r="E167" i="1" s="1"/>
  <c r="H166" i="1"/>
  <c r="F166" i="1" s="1"/>
  <c r="E166" i="1" s="1"/>
  <c r="R194" i="1"/>
  <c r="R196" i="1"/>
  <c r="K191" i="1"/>
  <c r="O191" i="1"/>
  <c r="D195" i="1"/>
  <c r="R195" i="1" s="1"/>
  <c r="S195" i="1" s="1"/>
  <c r="Q195" i="1"/>
  <c r="P195" i="1"/>
  <c r="O195" i="1"/>
  <c r="N195" i="1"/>
  <c r="M195" i="1"/>
  <c r="L195" i="1"/>
  <c r="K195" i="1"/>
  <c r="J195" i="1"/>
  <c r="I195" i="1"/>
  <c r="H195" i="1" s="1"/>
  <c r="G195" i="1"/>
  <c r="S196" i="1"/>
  <c r="H196" i="1"/>
  <c r="F196" i="1" s="1"/>
  <c r="E196" i="1" s="1"/>
  <c r="G193" i="1"/>
  <c r="G192" i="1" s="1"/>
  <c r="G191" i="1" s="1"/>
  <c r="J193" i="1"/>
  <c r="J192" i="1" s="1"/>
  <c r="J191" i="1" s="1"/>
  <c r="K193" i="1"/>
  <c r="K192" i="1" s="1"/>
  <c r="L193" i="1"/>
  <c r="L192" i="1" s="1"/>
  <c r="L191" i="1" s="1"/>
  <c r="M193" i="1"/>
  <c r="M192" i="1" s="1"/>
  <c r="M191" i="1" s="1"/>
  <c r="N193" i="1"/>
  <c r="N192" i="1" s="1"/>
  <c r="N191" i="1" s="1"/>
  <c r="O193" i="1"/>
  <c r="O192" i="1" s="1"/>
  <c r="P193" i="1"/>
  <c r="P192" i="1" s="1"/>
  <c r="P191" i="1" s="1"/>
  <c r="Q193" i="1"/>
  <c r="Q192" i="1" s="1"/>
  <c r="Q191" i="1" s="1"/>
  <c r="I193" i="1"/>
  <c r="H194" i="1"/>
  <c r="D193" i="1"/>
  <c r="D192" i="1" s="1"/>
  <c r="D191" i="1" s="1"/>
  <c r="R191" i="1" s="1"/>
  <c r="S194" i="1"/>
  <c r="S193" i="1" s="1"/>
  <c r="S192" i="1" s="1"/>
  <c r="S191" i="1" s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21" i="1"/>
  <c r="R18" i="1"/>
  <c r="R193" i="1" l="1"/>
  <c r="R192" i="1"/>
  <c r="I192" i="1"/>
  <c r="I191" i="1" s="1"/>
  <c r="F195" i="1"/>
  <c r="E195" i="1" s="1"/>
  <c r="H193" i="1"/>
  <c r="F193" i="1" s="1"/>
  <c r="E193" i="1" s="1"/>
  <c r="H191" i="1" l="1"/>
  <c r="F191" i="1" s="1"/>
  <c r="E191" i="1" s="1"/>
  <c r="H192" i="1"/>
  <c r="F192" i="1" s="1"/>
  <c r="E192" i="1" s="1"/>
  <c r="S20" i="1"/>
  <c r="R20" i="1" s="1"/>
  <c r="Q20" i="1" s="1"/>
  <c r="P20" i="1" s="1"/>
  <c r="O20" i="1" s="1"/>
  <c r="N20" i="1" s="1"/>
  <c r="M20" i="1" s="1"/>
  <c r="I19" i="1" s="1"/>
  <c r="H18" i="1"/>
  <c r="F18" i="1" s="1"/>
  <c r="E18" i="1" s="1"/>
  <c r="P19" i="1" l="1"/>
  <c r="L19" i="1"/>
  <c r="O19" i="1"/>
  <c r="K19" i="1"/>
  <c r="R19" i="1"/>
  <c r="N19" i="1"/>
  <c r="J19" i="1"/>
  <c r="S19" i="1"/>
  <c r="Q19" i="1"/>
  <c r="M19" i="1"/>
  <c r="I16" i="1"/>
  <c r="Q17" i="1"/>
  <c r="L17" i="1"/>
  <c r="M17" i="1"/>
  <c r="N17" i="1"/>
  <c r="O17" i="1"/>
  <c r="P17" i="1"/>
  <c r="I17" i="1"/>
  <c r="J17" i="1"/>
  <c r="K17" i="1"/>
  <c r="H17" i="1" l="1"/>
  <c r="G19" i="1"/>
  <c r="H20" i="1"/>
  <c r="F20" i="1" s="1"/>
  <c r="Q16" i="1"/>
  <c r="P16" i="1"/>
  <c r="O16" i="1"/>
  <c r="N16" i="1"/>
  <c r="M16" i="1"/>
  <c r="L16" i="1"/>
  <c r="K16" i="1"/>
  <c r="J16" i="1"/>
  <c r="H19" i="1"/>
  <c r="H65" i="1"/>
  <c r="F65" i="1" s="1"/>
  <c r="H67" i="1"/>
  <c r="F67" i="1" s="1"/>
  <c r="H71" i="1"/>
  <c r="F71" i="1" s="1"/>
  <c r="G17" i="1"/>
  <c r="F17" i="1" s="1"/>
  <c r="E17" i="1" s="1"/>
  <c r="G16" i="1" l="1"/>
  <c r="H16" i="1"/>
  <c r="F16" i="1" s="1"/>
  <c r="E16" i="1" s="1"/>
  <c r="F19" i="1"/>
  <c r="S18" i="1" l="1"/>
  <c r="S17" i="1" s="1"/>
  <c r="S16" i="1" s="1"/>
  <c r="R17" i="1"/>
  <c r="R16" i="1" s="1"/>
  <c r="G137" i="3"/>
  <c r="G136" i="3" s="1"/>
  <c r="G141" i="3" s="1"/>
  <c r="F137" i="3"/>
  <c r="F136" i="3" s="1"/>
  <c r="F141" i="3" s="1"/>
  <c r="E137" i="3"/>
  <c r="E136" i="3"/>
  <c r="E141" i="3" s="1"/>
  <c r="G131" i="3"/>
  <c r="F131" i="3"/>
  <c r="E131" i="3"/>
  <c r="G127" i="3"/>
  <c r="F127" i="3"/>
  <c r="E127" i="3"/>
  <c r="G125" i="3"/>
  <c r="G124" i="3" s="1"/>
  <c r="F125" i="3"/>
  <c r="F124" i="3" s="1"/>
  <c r="E125" i="3"/>
  <c r="G122" i="3"/>
  <c r="G121" i="3" s="1"/>
  <c r="F122" i="3"/>
  <c r="E122" i="3"/>
  <c r="E121" i="3" s="1"/>
  <c r="F121" i="3"/>
  <c r="C120" i="3"/>
  <c r="G119" i="3"/>
  <c r="F119" i="3"/>
  <c r="E119" i="3"/>
  <c r="G117" i="3"/>
  <c r="G114" i="3" s="1"/>
  <c r="G113" i="3" s="1"/>
  <c r="F117" i="3"/>
  <c r="E117" i="3"/>
  <c r="G115" i="3"/>
  <c r="F115" i="3"/>
  <c r="F114" i="3" s="1"/>
  <c r="E115" i="3"/>
  <c r="E114" i="3"/>
  <c r="G111" i="3"/>
  <c r="G110" i="3" s="1"/>
  <c r="F111" i="3"/>
  <c r="F110" i="3" s="1"/>
  <c r="E111" i="3"/>
  <c r="E110" i="3" s="1"/>
  <c r="G106" i="3"/>
  <c r="F106" i="3"/>
  <c r="E106" i="3"/>
  <c r="G101" i="3"/>
  <c r="F101" i="3"/>
  <c r="E101" i="3"/>
  <c r="G99" i="3"/>
  <c r="F99" i="3"/>
  <c r="E99" i="3"/>
  <c r="G91" i="3"/>
  <c r="F91" i="3"/>
  <c r="E91" i="3"/>
  <c r="G87" i="3"/>
  <c r="F87" i="3"/>
  <c r="E87" i="3"/>
  <c r="G83" i="3"/>
  <c r="G82" i="3" s="1"/>
  <c r="F83" i="3"/>
  <c r="F82" i="3" s="1"/>
  <c r="E83" i="3"/>
  <c r="E82" i="3" s="1"/>
  <c r="G80" i="3"/>
  <c r="F80" i="3"/>
  <c r="F79" i="3" s="1"/>
  <c r="E80" i="3"/>
  <c r="G79" i="3"/>
  <c r="E79" i="3"/>
  <c r="G76" i="3"/>
  <c r="F76" i="3"/>
  <c r="E76" i="3"/>
  <c r="G73" i="3"/>
  <c r="F73" i="3"/>
  <c r="E73" i="3"/>
  <c r="G68" i="3"/>
  <c r="G62" i="3" s="1"/>
  <c r="F68" i="3"/>
  <c r="E68" i="3"/>
  <c r="G63" i="3"/>
  <c r="F63" i="3"/>
  <c r="F62" i="3" s="1"/>
  <c r="E63" i="3"/>
  <c r="E62" i="3"/>
  <c r="G55" i="3"/>
  <c r="F55" i="3"/>
  <c r="E55" i="3"/>
  <c r="G47" i="3"/>
  <c r="F47" i="3"/>
  <c r="E47" i="3"/>
  <c r="G42" i="3"/>
  <c r="F42" i="3"/>
  <c r="F33" i="3" s="1"/>
  <c r="E42" i="3"/>
  <c r="G34" i="3"/>
  <c r="F34" i="3"/>
  <c r="E34" i="3"/>
  <c r="E33" i="3" s="1"/>
  <c r="G30" i="3"/>
  <c r="F30" i="3"/>
  <c r="E30" i="3"/>
  <c r="G27" i="3"/>
  <c r="F27" i="3"/>
  <c r="E27" i="3"/>
  <c r="G24" i="3"/>
  <c r="F24" i="3"/>
  <c r="E24" i="3"/>
  <c r="G21" i="3"/>
  <c r="F21" i="3"/>
  <c r="E21" i="3"/>
  <c r="G18" i="3"/>
  <c r="F18" i="3"/>
  <c r="E18" i="3"/>
  <c r="G13" i="3"/>
  <c r="F13" i="3"/>
  <c r="E13" i="3"/>
  <c r="G10" i="3"/>
  <c r="F10" i="3"/>
  <c r="E10" i="3"/>
  <c r="J22" i="2"/>
  <c r="I22" i="2"/>
  <c r="H22" i="2"/>
  <c r="J10" i="2"/>
  <c r="I10" i="2"/>
  <c r="H10" i="2"/>
  <c r="J7" i="2"/>
  <c r="J13" i="2" s="1"/>
  <c r="J24" i="2" s="1"/>
  <c r="I7" i="2"/>
  <c r="I13" i="2" s="1"/>
  <c r="H7" i="2"/>
  <c r="H13" i="2" l="1"/>
  <c r="I24" i="2"/>
  <c r="F113" i="3"/>
  <c r="G9" i="3"/>
  <c r="G72" i="3"/>
  <c r="G86" i="3"/>
  <c r="G85" i="3" s="1"/>
  <c r="E124" i="3"/>
  <c r="G33" i="3"/>
  <c r="E9" i="3"/>
  <c r="E8" i="3" s="1"/>
  <c r="F9" i="3"/>
  <c r="E72" i="3"/>
  <c r="F72" i="3"/>
  <c r="E86" i="3"/>
  <c r="E85" i="3" s="1"/>
  <c r="F86" i="3"/>
  <c r="F85" i="3" s="1"/>
  <c r="E113" i="3"/>
  <c r="F8" i="3"/>
  <c r="F133" i="3" s="1"/>
  <c r="F142" i="3" s="1"/>
  <c r="K34" i="1"/>
  <c r="J189" i="1"/>
  <c r="K189" i="1"/>
  <c r="L189" i="1"/>
  <c r="M189" i="1"/>
  <c r="N189" i="1"/>
  <c r="O189" i="1"/>
  <c r="P189" i="1"/>
  <c r="Q189" i="1"/>
  <c r="J187" i="1"/>
  <c r="K187" i="1"/>
  <c r="L187" i="1"/>
  <c r="M187" i="1"/>
  <c r="N187" i="1"/>
  <c r="O187" i="1"/>
  <c r="P187" i="1"/>
  <c r="Q187" i="1"/>
  <c r="J186" i="1"/>
  <c r="K186" i="1"/>
  <c r="L186" i="1"/>
  <c r="M186" i="1"/>
  <c r="N186" i="1"/>
  <c r="O186" i="1"/>
  <c r="P186" i="1"/>
  <c r="Q186" i="1"/>
  <c r="J183" i="1"/>
  <c r="K183" i="1"/>
  <c r="L183" i="1"/>
  <c r="M183" i="1"/>
  <c r="N183" i="1"/>
  <c r="O183" i="1"/>
  <c r="P183" i="1"/>
  <c r="Q183" i="1"/>
  <c r="J181" i="1"/>
  <c r="K181" i="1"/>
  <c r="L181" i="1"/>
  <c r="M181" i="1"/>
  <c r="N181" i="1"/>
  <c r="O181" i="1"/>
  <c r="P181" i="1"/>
  <c r="Q181" i="1"/>
  <c r="J177" i="1"/>
  <c r="K177" i="1"/>
  <c r="L177" i="1"/>
  <c r="M177" i="1"/>
  <c r="N177" i="1"/>
  <c r="O177" i="1"/>
  <c r="P177" i="1"/>
  <c r="Q177" i="1"/>
  <c r="J176" i="1"/>
  <c r="J175" i="1" s="1"/>
  <c r="J174" i="1" s="1"/>
  <c r="K176" i="1"/>
  <c r="K175" i="1" s="1"/>
  <c r="K174" i="1" s="1"/>
  <c r="L176" i="1"/>
  <c r="L175" i="1" s="1"/>
  <c r="L174" i="1" s="1"/>
  <c r="M176" i="1"/>
  <c r="M175" i="1" s="1"/>
  <c r="M174" i="1" s="1"/>
  <c r="N176" i="1"/>
  <c r="N175" i="1" s="1"/>
  <c r="N174" i="1" s="1"/>
  <c r="O176" i="1"/>
  <c r="O175" i="1" s="1"/>
  <c r="O174" i="1" s="1"/>
  <c r="P176" i="1"/>
  <c r="P175" i="1" s="1"/>
  <c r="P174" i="1" s="1"/>
  <c r="Q176" i="1"/>
  <c r="Q175" i="1" s="1"/>
  <c r="Q174" i="1" s="1"/>
  <c r="J172" i="1"/>
  <c r="K172" i="1"/>
  <c r="L172" i="1"/>
  <c r="M172" i="1"/>
  <c r="N172" i="1"/>
  <c r="O172" i="1"/>
  <c r="P172" i="1"/>
  <c r="Q172" i="1"/>
  <c r="J171" i="1"/>
  <c r="K171" i="1"/>
  <c r="L171" i="1"/>
  <c r="M171" i="1"/>
  <c r="N171" i="1"/>
  <c r="O171" i="1"/>
  <c r="P171" i="1"/>
  <c r="Q171" i="1"/>
  <c r="J169" i="1"/>
  <c r="K169" i="1"/>
  <c r="L169" i="1"/>
  <c r="M169" i="1"/>
  <c r="N169" i="1"/>
  <c r="O169" i="1"/>
  <c r="P169" i="1"/>
  <c r="Q169" i="1"/>
  <c r="J168" i="1"/>
  <c r="K168" i="1"/>
  <c r="L168" i="1"/>
  <c r="M168" i="1"/>
  <c r="N168" i="1"/>
  <c r="O168" i="1"/>
  <c r="P168" i="1"/>
  <c r="Q168" i="1"/>
  <c r="J158" i="1"/>
  <c r="K158" i="1"/>
  <c r="L158" i="1"/>
  <c r="M158" i="1"/>
  <c r="N158" i="1"/>
  <c r="O158" i="1"/>
  <c r="P158" i="1"/>
  <c r="Q158" i="1"/>
  <c r="J154" i="1"/>
  <c r="K154" i="1"/>
  <c r="L154" i="1"/>
  <c r="M154" i="1"/>
  <c r="N154" i="1"/>
  <c r="O154" i="1"/>
  <c r="P154" i="1"/>
  <c r="Q154" i="1"/>
  <c r="J152" i="1"/>
  <c r="K152" i="1"/>
  <c r="L152" i="1"/>
  <c r="M152" i="1"/>
  <c r="N152" i="1"/>
  <c r="O152" i="1"/>
  <c r="P152" i="1"/>
  <c r="Q152" i="1"/>
  <c r="J151" i="1"/>
  <c r="J150" i="1" s="1"/>
  <c r="J149" i="1" s="1"/>
  <c r="K151" i="1"/>
  <c r="L151" i="1"/>
  <c r="L150" i="1" s="1"/>
  <c r="L149" i="1" s="1"/>
  <c r="M151" i="1"/>
  <c r="M150" i="1" s="1"/>
  <c r="M149" i="1" s="1"/>
  <c r="N151" i="1"/>
  <c r="N150" i="1" s="1"/>
  <c r="N149" i="1" s="1"/>
  <c r="O151" i="1"/>
  <c r="O150" i="1" s="1"/>
  <c r="O149" i="1" s="1"/>
  <c r="P151" i="1"/>
  <c r="P150" i="1" s="1"/>
  <c r="P149" i="1" s="1"/>
  <c r="J142" i="1"/>
  <c r="K142" i="1"/>
  <c r="L142" i="1"/>
  <c r="M142" i="1"/>
  <c r="N142" i="1"/>
  <c r="O142" i="1"/>
  <c r="P142" i="1"/>
  <c r="Q142" i="1"/>
  <c r="J140" i="1"/>
  <c r="K140" i="1"/>
  <c r="L140" i="1"/>
  <c r="M140" i="1"/>
  <c r="N140" i="1"/>
  <c r="O140" i="1"/>
  <c r="P140" i="1"/>
  <c r="Q140" i="1"/>
  <c r="J137" i="1"/>
  <c r="K137" i="1"/>
  <c r="L137" i="1"/>
  <c r="M137" i="1"/>
  <c r="N137" i="1"/>
  <c r="O137" i="1"/>
  <c r="P137" i="1"/>
  <c r="Q137" i="1"/>
  <c r="J136" i="1"/>
  <c r="K136" i="1"/>
  <c r="L136" i="1"/>
  <c r="M136" i="1"/>
  <c r="N136" i="1"/>
  <c r="O136" i="1"/>
  <c r="P136" i="1"/>
  <c r="Q136" i="1"/>
  <c r="J135" i="1"/>
  <c r="K135" i="1"/>
  <c r="L135" i="1"/>
  <c r="M135" i="1"/>
  <c r="N135" i="1"/>
  <c r="O135" i="1"/>
  <c r="P135" i="1"/>
  <c r="Q135" i="1"/>
  <c r="J133" i="1"/>
  <c r="K133" i="1"/>
  <c r="L133" i="1"/>
  <c r="M133" i="1"/>
  <c r="N133" i="1"/>
  <c r="O133" i="1"/>
  <c r="P133" i="1"/>
  <c r="Q133" i="1"/>
  <c r="J131" i="1"/>
  <c r="K131" i="1"/>
  <c r="L131" i="1"/>
  <c r="M131" i="1"/>
  <c r="N131" i="1"/>
  <c r="O131" i="1"/>
  <c r="P131" i="1"/>
  <c r="Q131" i="1"/>
  <c r="J130" i="1"/>
  <c r="K130" i="1"/>
  <c r="L130" i="1"/>
  <c r="M130" i="1"/>
  <c r="N130" i="1"/>
  <c r="O130" i="1"/>
  <c r="P130" i="1"/>
  <c r="Q130" i="1"/>
  <c r="J129" i="1"/>
  <c r="K129" i="1"/>
  <c r="L129" i="1"/>
  <c r="M129" i="1"/>
  <c r="N129" i="1"/>
  <c r="O129" i="1"/>
  <c r="P129" i="1"/>
  <c r="Q129" i="1"/>
  <c r="J128" i="1"/>
  <c r="K128" i="1"/>
  <c r="L128" i="1"/>
  <c r="M128" i="1"/>
  <c r="N128" i="1"/>
  <c r="O128" i="1"/>
  <c r="P128" i="1"/>
  <c r="Q128" i="1"/>
  <c r="J126" i="1"/>
  <c r="K126" i="1"/>
  <c r="L126" i="1"/>
  <c r="M126" i="1"/>
  <c r="N126" i="1"/>
  <c r="O126" i="1"/>
  <c r="P126" i="1"/>
  <c r="Q126" i="1"/>
  <c r="J123" i="1"/>
  <c r="K123" i="1"/>
  <c r="L123" i="1"/>
  <c r="M123" i="1"/>
  <c r="N123" i="1"/>
  <c r="O123" i="1"/>
  <c r="P123" i="1"/>
  <c r="Q123" i="1"/>
  <c r="J122" i="1"/>
  <c r="K122" i="1"/>
  <c r="L122" i="1"/>
  <c r="M122" i="1"/>
  <c r="N122" i="1"/>
  <c r="O122" i="1"/>
  <c r="P122" i="1"/>
  <c r="Q122" i="1"/>
  <c r="J121" i="1"/>
  <c r="K121" i="1"/>
  <c r="L121" i="1"/>
  <c r="M121" i="1"/>
  <c r="N121" i="1"/>
  <c r="O121" i="1"/>
  <c r="P121" i="1"/>
  <c r="Q121" i="1"/>
  <c r="J119" i="1"/>
  <c r="K119" i="1"/>
  <c r="L119" i="1"/>
  <c r="M119" i="1"/>
  <c r="N119" i="1"/>
  <c r="O119" i="1"/>
  <c r="P119" i="1"/>
  <c r="Q119" i="1"/>
  <c r="J118" i="1"/>
  <c r="K118" i="1"/>
  <c r="L118" i="1"/>
  <c r="M118" i="1"/>
  <c r="N118" i="1"/>
  <c r="O118" i="1"/>
  <c r="P118" i="1"/>
  <c r="Q118" i="1"/>
  <c r="J117" i="1"/>
  <c r="K117" i="1"/>
  <c r="L117" i="1"/>
  <c r="M117" i="1"/>
  <c r="N117" i="1"/>
  <c r="O117" i="1"/>
  <c r="P117" i="1"/>
  <c r="Q117" i="1"/>
  <c r="J116" i="1"/>
  <c r="K116" i="1"/>
  <c r="L116" i="1"/>
  <c r="M116" i="1"/>
  <c r="N116" i="1"/>
  <c r="O116" i="1"/>
  <c r="P116" i="1"/>
  <c r="Q116" i="1"/>
  <c r="J114" i="1"/>
  <c r="K114" i="1"/>
  <c r="L114" i="1"/>
  <c r="M114" i="1"/>
  <c r="N114" i="1"/>
  <c r="O114" i="1"/>
  <c r="O113" i="1" s="1"/>
  <c r="O112" i="1" s="1"/>
  <c r="O111" i="1" s="1"/>
  <c r="P114" i="1"/>
  <c r="P113" i="1" s="1"/>
  <c r="P112" i="1" s="1"/>
  <c r="P111" i="1" s="1"/>
  <c r="Q114" i="1"/>
  <c r="Q113" i="1" s="1"/>
  <c r="Q112" i="1" s="1"/>
  <c r="Q111" i="1" s="1"/>
  <c r="J113" i="1"/>
  <c r="J112" i="1" s="1"/>
  <c r="J111" i="1" s="1"/>
  <c r="K113" i="1"/>
  <c r="K112" i="1" s="1"/>
  <c r="K111" i="1" s="1"/>
  <c r="L113" i="1"/>
  <c r="L112" i="1" s="1"/>
  <c r="L111" i="1" s="1"/>
  <c r="M113" i="1"/>
  <c r="M112" i="1" s="1"/>
  <c r="M111" i="1" s="1"/>
  <c r="N113" i="1"/>
  <c r="N112" i="1" s="1"/>
  <c r="N111" i="1" s="1"/>
  <c r="J109" i="1"/>
  <c r="K109" i="1"/>
  <c r="L109" i="1"/>
  <c r="M109" i="1"/>
  <c r="N109" i="1"/>
  <c r="O109" i="1"/>
  <c r="P109" i="1"/>
  <c r="Q109" i="1"/>
  <c r="J107" i="1"/>
  <c r="K107" i="1"/>
  <c r="L107" i="1"/>
  <c r="M107" i="1"/>
  <c r="N107" i="1"/>
  <c r="O107" i="1"/>
  <c r="P107" i="1"/>
  <c r="Q107" i="1"/>
  <c r="J106" i="1"/>
  <c r="K106" i="1"/>
  <c r="L106" i="1"/>
  <c r="M106" i="1"/>
  <c r="N106" i="1"/>
  <c r="O106" i="1"/>
  <c r="P106" i="1"/>
  <c r="Q106" i="1"/>
  <c r="J103" i="1"/>
  <c r="K103" i="1"/>
  <c r="L103" i="1"/>
  <c r="M103" i="1"/>
  <c r="N103" i="1"/>
  <c r="O103" i="1"/>
  <c r="P103" i="1"/>
  <c r="Q103" i="1"/>
  <c r="J101" i="1"/>
  <c r="K101" i="1"/>
  <c r="L101" i="1"/>
  <c r="M101" i="1"/>
  <c r="N101" i="1"/>
  <c r="O101" i="1"/>
  <c r="P101" i="1"/>
  <c r="Q101" i="1"/>
  <c r="J99" i="1"/>
  <c r="K99" i="1"/>
  <c r="L99" i="1"/>
  <c r="M99" i="1"/>
  <c r="N99" i="1"/>
  <c r="O99" i="1"/>
  <c r="O98" i="1" s="1"/>
  <c r="O97" i="1" s="1"/>
  <c r="O96" i="1" s="1"/>
  <c r="P99" i="1"/>
  <c r="Q99" i="1"/>
  <c r="Q98" i="1" s="1"/>
  <c r="Q97" i="1" s="1"/>
  <c r="Q96" i="1" s="1"/>
  <c r="J98" i="1"/>
  <c r="J97" i="1" s="1"/>
  <c r="J96" i="1" s="1"/>
  <c r="K98" i="1"/>
  <c r="K97" i="1" s="1"/>
  <c r="K96" i="1" s="1"/>
  <c r="L98" i="1"/>
  <c r="L97" i="1" s="1"/>
  <c r="L96" i="1" s="1"/>
  <c r="M98" i="1"/>
  <c r="M97" i="1" s="1"/>
  <c r="M96" i="1" s="1"/>
  <c r="N98" i="1"/>
  <c r="N97" i="1" s="1"/>
  <c r="N96" i="1" s="1"/>
  <c r="J94" i="1"/>
  <c r="K94" i="1"/>
  <c r="L94" i="1"/>
  <c r="M94" i="1"/>
  <c r="N94" i="1"/>
  <c r="O94" i="1"/>
  <c r="P94" i="1"/>
  <c r="Q94" i="1"/>
  <c r="J93" i="1"/>
  <c r="K93" i="1"/>
  <c r="K92" i="1" s="1"/>
  <c r="K91" i="1" s="1"/>
  <c r="L93" i="1"/>
  <c r="L92" i="1" s="1"/>
  <c r="L91" i="1" s="1"/>
  <c r="M93" i="1"/>
  <c r="M92" i="1" s="1"/>
  <c r="M91" i="1" s="1"/>
  <c r="N93" i="1"/>
  <c r="N92" i="1" s="1"/>
  <c r="N91" i="1" s="1"/>
  <c r="O93" i="1"/>
  <c r="O92" i="1" s="1"/>
  <c r="O91" i="1" s="1"/>
  <c r="P93" i="1"/>
  <c r="P92" i="1" s="1"/>
  <c r="P91" i="1" s="1"/>
  <c r="Q93" i="1"/>
  <c r="Q92" i="1" s="1"/>
  <c r="Q91" i="1" s="1"/>
  <c r="J92" i="1"/>
  <c r="J91" i="1" s="1"/>
  <c r="J89" i="1"/>
  <c r="K89" i="1"/>
  <c r="L89" i="1"/>
  <c r="M89" i="1"/>
  <c r="M88" i="1" s="1"/>
  <c r="M87" i="1" s="1"/>
  <c r="M86" i="1" s="1"/>
  <c r="N89" i="1"/>
  <c r="N88" i="1" s="1"/>
  <c r="N87" i="1" s="1"/>
  <c r="N86" i="1" s="1"/>
  <c r="O89" i="1"/>
  <c r="O88" i="1" s="1"/>
  <c r="O87" i="1" s="1"/>
  <c r="O86" i="1" s="1"/>
  <c r="P89" i="1"/>
  <c r="P88" i="1" s="1"/>
  <c r="P87" i="1" s="1"/>
  <c r="P86" i="1" s="1"/>
  <c r="Q89" i="1"/>
  <c r="Q88" i="1" s="1"/>
  <c r="Q87" i="1" s="1"/>
  <c r="Q86" i="1" s="1"/>
  <c r="J88" i="1"/>
  <c r="J87" i="1" s="1"/>
  <c r="J86" i="1" s="1"/>
  <c r="K88" i="1"/>
  <c r="K87" i="1" s="1"/>
  <c r="K86" i="1" s="1"/>
  <c r="L88" i="1"/>
  <c r="L87" i="1" s="1"/>
  <c r="L86" i="1" s="1"/>
  <c r="J84" i="1"/>
  <c r="K84" i="1"/>
  <c r="K83" i="1" s="1"/>
  <c r="K82" i="1" s="1"/>
  <c r="K81" i="1" s="1"/>
  <c r="L84" i="1"/>
  <c r="L83" i="1" s="1"/>
  <c r="L82" i="1" s="1"/>
  <c r="L81" i="1" s="1"/>
  <c r="M84" i="1"/>
  <c r="M83" i="1" s="1"/>
  <c r="M82" i="1" s="1"/>
  <c r="M81" i="1" s="1"/>
  <c r="N84" i="1"/>
  <c r="N83" i="1" s="1"/>
  <c r="N82" i="1" s="1"/>
  <c r="N81" i="1" s="1"/>
  <c r="O84" i="1"/>
  <c r="O83" i="1" s="1"/>
  <c r="O82" i="1" s="1"/>
  <c r="O81" i="1" s="1"/>
  <c r="P84" i="1"/>
  <c r="P83" i="1" s="1"/>
  <c r="P82" i="1" s="1"/>
  <c r="P81" i="1" s="1"/>
  <c r="Q84" i="1"/>
  <c r="Q83" i="1" s="1"/>
  <c r="Q82" i="1" s="1"/>
  <c r="Q81" i="1" s="1"/>
  <c r="J83" i="1"/>
  <c r="J82" i="1" s="1"/>
  <c r="J81" i="1" s="1"/>
  <c r="I137" i="1"/>
  <c r="I140" i="1"/>
  <c r="I142" i="1"/>
  <c r="I133" i="1"/>
  <c r="I131" i="1"/>
  <c r="I126" i="1"/>
  <c r="I123" i="1" s="1"/>
  <c r="I122" i="1" s="1"/>
  <c r="I121" i="1" s="1"/>
  <c r="I119" i="1"/>
  <c r="I118" i="1" s="1"/>
  <c r="I117" i="1" s="1"/>
  <c r="I116" i="1" s="1"/>
  <c r="I114" i="1"/>
  <c r="I113" i="1" s="1"/>
  <c r="I112" i="1" s="1"/>
  <c r="I111" i="1" s="1"/>
  <c r="I99" i="1"/>
  <c r="I101" i="1"/>
  <c r="I103" i="1"/>
  <c r="I107" i="1"/>
  <c r="I109" i="1"/>
  <c r="I94" i="1"/>
  <c r="I93" i="1" s="1"/>
  <c r="I92" i="1" s="1"/>
  <c r="I91" i="1" s="1"/>
  <c r="I89" i="1"/>
  <c r="I88" i="1" s="1"/>
  <c r="I87" i="1" s="1"/>
  <c r="I86" i="1" s="1"/>
  <c r="I84" i="1"/>
  <c r="I83" i="1" s="1"/>
  <c r="I82" i="1" s="1"/>
  <c r="I81" i="1" s="1"/>
  <c r="J77" i="1"/>
  <c r="K77" i="1"/>
  <c r="L77" i="1"/>
  <c r="M77" i="1"/>
  <c r="N77" i="1"/>
  <c r="O77" i="1"/>
  <c r="P77" i="1"/>
  <c r="Q77" i="1"/>
  <c r="J74" i="1"/>
  <c r="K74" i="1"/>
  <c r="L74" i="1"/>
  <c r="M74" i="1"/>
  <c r="N74" i="1"/>
  <c r="O74" i="1"/>
  <c r="P74" i="1"/>
  <c r="Q74" i="1"/>
  <c r="J72" i="1"/>
  <c r="K72" i="1"/>
  <c r="L72" i="1"/>
  <c r="M72" i="1"/>
  <c r="N72" i="1"/>
  <c r="O72" i="1"/>
  <c r="P72" i="1"/>
  <c r="Q72" i="1"/>
  <c r="J64" i="1"/>
  <c r="K64" i="1"/>
  <c r="L64" i="1"/>
  <c r="M64" i="1"/>
  <c r="N64" i="1"/>
  <c r="O64" i="1"/>
  <c r="P64" i="1"/>
  <c r="Q64" i="1"/>
  <c r="J62" i="1"/>
  <c r="K62" i="1"/>
  <c r="L62" i="1"/>
  <c r="M62" i="1"/>
  <c r="M61" i="1" s="1"/>
  <c r="M60" i="1" s="1"/>
  <c r="M59" i="1" s="1"/>
  <c r="N62" i="1"/>
  <c r="N61" i="1" s="1"/>
  <c r="N60" i="1" s="1"/>
  <c r="N59" i="1" s="1"/>
  <c r="O62" i="1"/>
  <c r="P62" i="1"/>
  <c r="Q62" i="1"/>
  <c r="J61" i="1"/>
  <c r="J60" i="1" s="1"/>
  <c r="J59" i="1" s="1"/>
  <c r="I62" i="1"/>
  <c r="I64" i="1"/>
  <c r="I72" i="1"/>
  <c r="I74" i="1"/>
  <c r="I77" i="1"/>
  <c r="J54" i="1"/>
  <c r="J53" i="1" s="1"/>
  <c r="K54" i="1"/>
  <c r="K53" i="1" s="1"/>
  <c r="L54" i="1"/>
  <c r="L53" i="1" s="1"/>
  <c r="M54" i="1"/>
  <c r="M53" i="1" s="1"/>
  <c r="N54" i="1"/>
  <c r="N53" i="1" s="1"/>
  <c r="O54" i="1"/>
  <c r="O53" i="1" s="1"/>
  <c r="P54" i="1"/>
  <c r="P53" i="1" s="1"/>
  <c r="Q54" i="1"/>
  <c r="Q53" i="1" s="1"/>
  <c r="I54" i="1"/>
  <c r="I53" i="1" s="1"/>
  <c r="J46" i="1"/>
  <c r="K46" i="1"/>
  <c r="L46" i="1"/>
  <c r="M46" i="1"/>
  <c r="N46" i="1"/>
  <c r="O46" i="1"/>
  <c r="P46" i="1"/>
  <c r="Q46" i="1"/>
  <c r="J44" i="1"/>
  <c r="K44" i="1"/>
  <c r="L44" i="1"/>
  <c r="M44" i="1"/>
  <c r="N44" i="1"/>
  <c r="O44" i="1"/>
  <c r="P44" i="1"/>
  <c r="Q44" i="1"/>
  <c r="J34" i="1"/>
  <c r="L34" i="1"/>
  <c r="M34" i="1"/>
  <c r="N34" i="1"/>
  <c r="O34" i="1"/>
  <c r="P34" i="1"/>
  <c r="Q34" i="1"/>
  <c r="J27" i="1"/>
  <c r="K27" i="1"/>
  <c r="L27" i="1"/>
  <c r="M27" i="1"/>
  <c r="N27" i="1"/>
  <c r="O27" i="1"/>
  <c r="P27" i="1"/>
  <c r="Q27" i="1"/>
  <c r="J22" i="1"/>
  <c r="K22" i="1"/>
  <c r="L22" i="1"/>
  <c r="M22" i="1"/>
  <c r="N22" i="1"/>
  <c r="O22" i="1"/>
  <c r="P22" i="1"/>
  <c r="Q22" i="1"/>
  <c r="L61" i="1" l="1"/>
  <c r="L60" i="1" s="1"/>
  <c r="L59" i="1" s="1"/>
  <c r="K150" i="1"/>
  <c r="K149" i="1" s="1"/>
  <c r="P98" i="1"/>
  <c r="P97" i="1" s="1"/>
  <c r="P96" i="1" s="1"/>
  <c r="Q61" i="1"/>
  <c r="Q60" i="1" s="1"/>
  <c r="Q59" i="1" s="1"/>
  <c r="N21" i="1"/>
  <c r="N15" i="1" s="1"/>
  <c r="N14" i="1" s="1"/>
  <c r="I98" i="1"/>
  <c r="Q21" i="1"/>
  <c r="Q15" i="1" s="1"/>
  <c r="Q14" i="1" s="1"/>
  <c r="M21" i="1"/>
  <c r="M15" i="1" s="1"/>
  <c r="M14" i="1" s="1"/>
  <c r="J21" i="1"/>
  <c r="J15" i="1" s="1"/>
  <c r="J14" i="1" s="1"/>
  <c r="J13" i="1" s="1"/>
  <c r="I61" i="1"/>
  <c r="I60" i="1" s="1"/>
  <c r="I59" i="1" s="1"/>
  <c r="I106" i="1"/>
  <c r="I97" i="1" s="1"/>
  <c r="I96" i="1" s="1"/>
  <c r="I136" i="1"/>
  <c r="I135" i="1" s="1"/>
  <c r="P61" i="1"/>
  <c r="P60" i="1" s="1"/>
  <c r="P59" i="1" s="1"/>
  <c r="I130" i="1"/>
  <c r="I129" i="1" s="1"/>
  <c r="I128" i="1" s="1"/>
  <c r="G8" i="3"/>
  <c r="G133" i="3" s="1"/>
  <c r="G142" i="3" s="1"/>
  <c r="P21" i="1"/>
  <c r="P15" i="1" s="1"/>
  <c r="P14" i="1" s="1"/>
  <c r="Q80" i="1"/>
  <c r="P80" i="1"/>
  <c r="O21" i="1"/>
  <c r="O15" i="1" s="1"/>
  <c r="O14" i="1" s="1"/>
  <c r="E133" i="3"/>
  <c r="E142" i="3" s="1"/>
  <c r="O80" i="1"/>
  <c r="N80" i="1"/>
  <c r="O61" i="1"/>
  <c r="O60" i="1" s="1"/>
  <c r="O59" i="1" s="1"/>
  <c r="K61" i="1"/>
  <c r="K60" i="1" s="1"/>
  <c r="K59" i="1" s="1"/>
  <c r="L21" i="1"/>
  <c r="L15" i="1" s="1"/>
  <c r="L14" i="1" s="1"/>
  <c r="K21" i="1"/>
  <c r="K15" i="1" s="1"/>
  <c r="K14" i="1" s="1"/>
  <c r="M13" i="1" l="1"/>
  <c r="Q13" i="1"/>
  <c r="L13" i="1"/>
  <c r="P13" i="1"/>
  <c r="P12" i="1" s="1"/>
  <c r="P11" i="1" s="1"/>
  <c r="K13" i="1"/>
  <c r="O13" i="1"/>
  <c r="O12" i="1" s="1"/>
  <c r="O11" i="1" s="1"/>
  <c r="N13" i="1"/>
  <c r="N12" i="1" s="1"/>
  <c r="N11" i="1" s="1"/>
  <c r="N197" i="1"/>
  <c r="M80" i="1"/>
  <c r="G147" i="1"/>
  <c r="G146" i="1" s="1"/>
  <c r="G145" i="1" s="1"/>
  <c r="G137" i="1"/>
  <c r="G140" i="1"/>
  <c r="G142" i="1"/>
  <c r="G133" i="1"/>
  <c r="G131" i="1"/>
  <c r="G126" i="1"/>
  <c r="G124" i="1"/>
  <c r="G123" i="1" s="1"/>
  <c r="G122" i="1" s="1"/>
  <c r="G119" i="1"/>
  <c r="G118" i="1" s="1"/>
  <c r="G117" i="1" s="1"/>
  <c r="G114" i="1"/>
  <c r="G113" i="1" s="1"/>
  <c r="G112" i="1" s="1"/>
  <c r="G99" i="1"/>
  <c r="G101" i="1"/>
  <c r="G103" i="1"/>
  <c r="G107" i="1"/>
  <c r="G109" i="1"/>
  <c r="G106" i="1" s="1"/>
  <c r="G94" i="1"/>
  <c r="G93" i="1" s="1"/>
  <c r="G92" i="1" s="1"/>
  <c r="G89" i="1"/>
  <c r="G88" i="1"/>
  <c r="G87" i="1" s="1"/>
  <c r="G84" i="1"/>
  <c r="G83" i="1" s="1"/>
  <c r="G82" i="1" s="1"/>
  <c r="G77" i="1"/>
  <c r="G74" i="1"/>
  <c r="G72" i="1"/>
  <c r="G64" i="1"/>
  <c r="G62" i="1"/>
  <c r="G44" i="1"/>
  <c r="M12" i="1" l="1"/>
  <c r="M11" i="1" s="1"/>
  <c r="O197" i="1"/>
  <c r="P197" i="1"/>
  <c r="G98" i="1"/>
  <c r="G97" i="1" s="1"/>
  <c r="G96" i="1" s="1"/>
  <c r="G130" i="1"/>
  <c r="G129" i="1" s="1"/>
  <c r="G136" i="1"/>
  <c r="G61" i="1"/>
  <c r="G60" i="1" s="1"/>
  <c r="G59" i="1" s="1"/>
  <c r="M197" i="1"/>
  <c r="L80" i="1"/>
  <c r="L12" i="1" s="1"/>
  <c r="L11" i="1" s="1"/>
  <c r="G144" i="1"/>
  <c r="G121" i="1"/>
  <c r="G116" i="1"/>
  <c r="G111" i="1"/>
  <c r="G91" i="1"/>
  <c r="G86" i="1"/>
  <c r="G81" i="1"/>
  <c r="I46" i="1"/>
  <c r="I44" i="1"/>
  <c r="I34" i="1"/>
  <c r="I27" i="1"/>
  <c r="I22" i="1"/>
  <c r="G135" i="1" l="1"/>
  <c r="I21" i="1"/>
  <c r="G128" i="1"/>
  <c r="G80" i="1" s="1"/>
  <c r="L197" i="1"/>
  <c r="K80" i="1"/>
  <c r="K12" i="1" s="1"/>
  <c r="K11" i="1" s="1"/>
  <c r="I15" i="1" l="1"/>
  <c r="K197" i="1"/>
  <c r="I80" i="1"/>
  <c r="J80" i="1"/>
  <c r="J12" i="1" s="1"/>
  <c r="J11" i="1" s="1"/>
  <c r="I14" i="1" l="1"/>
  <c r="H15" i="1"/>
  <c r="J197" i="1"/>
  <c r="I13" i="1" l="1"/>
  <c r="H14" i="1"/>
  <c r="G54" i="1"/>
  <c r="G53" i="1" s="1"/>
  <c r="G46" i="1"/>
  <c r="H23" i="1"/>
  <c r="F23" i="1" s="1"/>
  <c r="H24" i="1"/>
  <c r="F24" i="1" s="1"/>
  <c r="H25" i="1"/>
  <c r="F25" i="1" s="1"/>
  <c r="H26" i="1"/>
  <c r="F26" i="1" s="1"/>
  <c r="H27" i="1"/>
  <c r="H28" i="1"/>
  <c r="F28" i="1" s="1"/>
  <c r="H29" i="1"/>
  <c r="F29" i="1" s="1"/>
  <c r="H30" i="1"/>
  <c r="F30" i="1" s="1"/>
  <c r="H31" i="1"/>
  <c r="F31" i="1" s="1"/>
  <c r="H32" i="1"/>
  <c r="F32" i="1" s="1"/>
  <c r="H33" i="1"/>
  <c r="F33" i="1" s="1"/>
  <c r="H34" i="1"/>
  <c r="H35" i="1"/>
  <c r="F35" i="1" s="1"/>
  <c r="H36" i="1"/>
  <c r="F36" i="1" s="1"/>
  <c r="H37" i="1"/>
  <c r="F37" i="1" s="1"/>
  <c r="H38" i="1"/>
  <c r="F38" i="1" s="1"/>
  <c r="H39" i="1"/>
  <c r="F39" i="1" s="1"/>
  <c r="H40" i="1"/>
  <c r="F40" i="1" s="1"/>
  <c r="H41" i="1"/>
  <c r="F41" i="1" s="1"/>
  <c r="H42" i="1"/>
  <c r="F42" i="1" s="1"/>
  <c r="H43" i="1"/>
  <c r="F43" i="1" s="1"/>
  <c r="H44" i="1"/>
  <c r="F44" i="1" s="1"/>
  <c r="H45" i="1"/>
  <c r="H46" i="1"/>
  <c r="F46" i="1" s="1"/>
  <c r="H47" i="1"/>
  <c r="F47" i="1" s="1"/>
  <c r="H48" i="1"/>
  <c r="F48" i="1" s="1"/>
  <c r="H49" i="1"/>
  <c r="F49" i="1" s="1"/>
  <c r="H50" i="1"/>
  <c r="F50" i="1" s="1"/>
  <c r="H51" i="1"/>
  <c r="F51" i="1" s="1"/>
  <c r="H52" i="1"/>
  <c r="F52" i="1" s="1"/>
  <c r="H53" i="1"/>
  <c r="H54" i="1"/>
  <c r="F54" i="1" s="1"/>
  <c r="H55" i="1"/>
  <c r="F55" i="1" s="1"/>
  <c r="H56" i="1"/>
  <c r="F56" i="1" s="1"/>
  <c r="H57" i="1"/>
  <c r="F57" i="1" s="1"/>
  <c r="H58" i="1"/>
  <c r="F58" i="1" s="1"/>
  <c r="H59" i="1"/>
  <c r="F59" i="1" s="1"/>
  <c r="H60" i="1"/>
  <c r="F60" i="1" s="1"/>
  <c r="H61" i="1"/>
  <c r="F61" i="1" s="1"/>
  <c r="H62" i="1"/>
  <c r="F62" i="1" s="1"/>
  <c r="H63" i="1"/>
  <c r="F63" i="1" s="1"/>
  <c r="H64" i="1"/>
  <c r="F64" i="1" s="1"/>
  <c r="H66" i="1"/>
  <c r="F66" i="1" s="1"/>
  <c r="H68" i="1"/>
  <c r="F68" i="1" s="1"/>
  <c r="H69" i="1"/>
  <c r="F69" i="1" s="1"/>
  <c r="H70" i="1"/>
  <c r="F70" i="1" s="1"/>
  <c r="H72" i="1"/>
  <c r="F72" i="1" s="1"/>
  <c r="H73" i="1"/>
  <c r="H74" i="1"/>
  <c r="F74" i="1" s="1"/>
  <c r="H75" i="1"/>
  <c r="F75" i="1" s="1"/>
  <c r="H76" i="1"/>
  <c r="F76" i="1" s="1"/>
  <c r="H77" i="1"/>
  <c r="F77" i="1" s="1"/>
  <c r="H78" i="1"/>
  <c r="H79" i="1"/>
  <c r="F79" i="1" s="1"/>
  <c r="H80" i="1"/>
  <c r="F80" i="1" s="1"/>
  <c r="H81" i="1"/>
  <c r="F81" i="1" s="1"/>
  <c r="H82" i="1"/>
  <c r="F82" i="1" s="1"/>
  <c r="H83" i="1"/>
  <c r="F83" i="1" s="1"/>
  <c r="H84" i="1"/>
  <c r="F84" i="1" s="1"/>
  <c r="H85" i="1"/>
  <c r="F85" i="1" s="1"/>
  <c r="H86" i="1"/>
  <c r="F86" i="1" s="1"/>
  <c r="H87" i="1"/>
  <c r="F87" i="1" s="1"/>
  <c r="H88" i="1"/>
  <c r="F88" i="1" s="1"/>
  <c r="H89" i="1"/>
  <c r="F89" i="1" s="1"/>
  <c r="H90" i="1"/>
  <c r="F90" i="1" s="1"/>
  <c r="H91" i="1"/>
  <c r="F91" i="1" s="1"/>
  <c r="H92" i="1"/>
  <c r="F92" i="1" s="1"/>
  <c r="H93" i="1"/>
  <c r="F93" i="1" s="1"/>
  <c r="H94" i="1"/>
  <c r="F94" i="1" s="1"/>
  <c r="H95" i="1"/>
  <c r="H96" i="1"/>
  <c r="F96" i="1" s="1"/>
  <c r="H97" i="1"/>
  <c r="F97" i="1" s="1"/>
  <c r="H98" i="1"/>
  <c r="F98" i="1" s="1"/>
  <c r="H99" i="1"/>
  <c r="F99" i="1" s="1"/>
  <c r="H100" i="1"/>
  <c r="F100" i="1" s="1"/>
  <c r="H101" i="1"/>
  <c r="F101" i="1" s="1"/>
  <c r="H102" i="1"/>
  <c r="H103" i="1"/>
  <c r="F103" i="1" s="1"/>
  <c r="H104" i="1"/>
  <c r="F104" i="1" s="1"/>
  <c r="H105" i="1"/>
  <c r="H106" i="1"/>
  <c r="F106" i="1" s="1"/>
  <c r="H107" i="1"/>
  <c r="F107" i="1" s="1"/>
  <c r="H108" i="1"/>
  <c r="F108" i="1" s="1"/>
  <c r="H109" i="1"/>
  <c r="F109" i="1" s="1"/>
  <c r="H110" i="1"/>
  <c r="F110" i="1" s="1"/>
  <c r="H111" i="1"/>
  <c r="F111" i="1" s="1"/>
  <c r="H112" i="1"/>
  <c r="F112" i="1" s="1"/>
  <c r="H113" i="1"/>
  <c r="F113" i="1" s="1"/>
  <c r="H114" i="1"/>
  <c r="F114" i="1" s="1"/>
  <c r="H115" i="1"/>
  <c r="F115" i="1" s="1"/>
  <c r="H116" i="1"/>
  <c r="F116" i="1" s="1"/>
  <c r="H117" i="1"/>
  <c r="F117" i="1" s="1"/>
  <c r="H118" i="1"/>
  <c r="F118" i="1" s="1"/>
  <c r="H119" i="1"/>
  <c r="F119" i="1" s="1"/>
  <c r="H120" i="1"/>
  <c r="F120" i="1" s="1"/>
  <c r="H121" i="1"/>
  <c r="F121" i="1" s="1"/>
  <c r="H122" i="1"/>
  <c r="F122" i="1" s="1"/>
  <c r="H123" i="1"/>
  <c r="F123" i="1" s="1"/>
  <c r="H124" i="1"/>
  <c r="F124" i="1" s="1"/>
  <c r="H125" i="1"/>
  <c r="F125" i="1" s="1"/>
  <c r="H126" i="1"/>
  <c r="F126" i="1" s="1"/>
  <c r="H127" i="1"/>
  <c r="H128" i="1"/>
  <c r="F128" i="1" s="1"/>
  <c r="H129" i="1"/>
  <c r="F129" i="1" s="1"/>
  <c r="H130" i="1"/>
  <c r="F130" i="1" s="1"/>
  <c r="H131" i="1"/>
  <c r="F131" i="1" s="1"/>
  <c r="H132" i="1"/>
  <c r="F132" i="1" s="1"/>
  <c r="H133" i="1"/>
  <c r="F133" i="1" s="1"/>
  <c r="H134" i="1"/>
  <c r="F134" i="1" s="1"/>
  <c r="H135" i="1"/>
  <c r="F135" i="1" s="1"/>
  <c r="H136" i="1"/>
  <c r="F136" i="1" s="1"/>
  <c r="H137" i="1"/>
  <c r="F137" i="1" s="1"/>
  <c r="H138" i="1"/>
  <c r="F138" i="1" s="1"/>
  <c r="H139" i="1"/>
  <c r="F139" i="1" s="1"/>
  <c r="H140" i="1"/>
  <c r="F140" i="1" s="1"/>
  <c r="H141" i="1"/>
  <c r="F141" i="1" s="1"/>
  <c r="H142" i="1"/>
  <c r="F142" i="1" s="1"/>
  <c r="H143" i="1"/>
  <c r="F143" i="1" s="1"/>
  <c r="H144" i="1"/>
  <c r="F144" i="1" s="1"/>
  <c r="H145" i="1"/>
  <c r="F145" i="1" s="1"/>
  <c r="H146" i="1"/>
  <c r="F146" i="1" s="1"/>
  <c r="H147" i="1"/>
  <c r="F147" i="1" s="1"/>
  <c r="H148" i="1"/>
  <c r="F148" i="1" s="1"/>
  <c r="H153" i="1"/>
  <c r="F153" i="1" s="1"/>
  <c r="H155" i="1"/>
  <c r="F155" i="1" s="1"/>
  <c r="H156" i="1"/>
  <c r="F156" i="1" s="1"/>
  <c r="H157" i="1"/>
  <c r="F157" i="1" s="1"/>
  <c r="H159" i="1"/>
  <c r="F159" i="1" s="1"/>
  <c r="H160" i="1"/>
  <c r="F160" i="1" s="1"/>
  <c r="H161" i="1"/>
  <c r="F161" i="1" s="1"/>
  <c r="H162" i="1"/>
  <c r="H163" i="1"/>
  <c r="F163" i="1" s="1"/>
  <c r="H165" i="1"/>
  <c r="F165" i="1" s="1"/>
  <c r="H170" i="1"/>
  <c r="F170" i="1" s="1"/>
  <c r="H173" i="1"/>
  <c r="F173" i="1" s="1"/>
  <c r="H178" i="1"/>
  <c r="F178" i="1" s="1"/>
  <c r="H179" i="1"/>
  <c r="F179" i="1" s="1"/>
  <c r="H180" i="1"/>
  <c r="F180" i="1" s="1"/>
  <c r="H182" i="1"/>
  <c r="F182" i="1" s="1"/>
  <c r="H184" i="1"/>
  <c r="F184" i="1" s="1"/>
  <c r="H185" i="1"/>
  <c r="F185" i="1" s="1"/>
  <c r="H188" i="1"/>
  <c r="F188" i="1" s="1"/>
  <c r="H190" i="1"/>
  <c r="F190" i="1" s="1"/>
  <c r="E190" i="1" s="1"/>
  <c r="H21" i="1"/>
  <c r="G164" i="1"/>
  <c r="G162" i="1"/>
  <c r="G154" i="1"/>
  <c r="G189" i="1"/>
  <c r="G187" i="1"/>
  <c r="G183" i="1"/>
  <c r="G181" i="1"/>
  <c r="G177" i="1"/>
  <c r="G172" i="1"/>
  <c r="G171" i="1" s="1"/>
  <c r="G169" i="1"/>
  <c r="H22" i="1"/>
  <c r="G152" i="1"/>
  <c r="F127" i="1"/>
  <c r="F105" i="1"/>
  <c r="F102" i="1"/>
  <c r="F95" i="1"/>
  <c r="F78" i="1"/>
  <c r="F73" i="1"/>
  <c r="F45" i="1"/>
  <c r="G34" i="1"/>
  <c r="G27" i="1"/>
  <c r="F27" i="1" s="1"/>
  <c r="G22" i="1"/>
  <c r="F22" i="1" l="1"/>
  <c r="E131" i="1"/>
  <c r="S131" i="1"/>
  <c r="H13" i="1"/>
  <c r="E133" i="1"/>
  <c r="S133" i="1"/>
  <c r="F53" i="1"/>
  <c r="F162" i="1"/>
  <c r="S162" i="1" s="1"/>
  <c r="S31" i="1"/>
  <c r="S42" i="1"/>
  <c r="S38" i="1"/>
  <c r="S47" i="1"/>
  <c r="S28" i="1"/>
  <c r="S32" i="1"/>
  <c r="S30" i="1"/>
  <c r="S43" i="1"/>
  <c r="S41" i="1"/>
  <c r="S39" i="1"/>
  <c r="S37" i="1"/>
  <c r="S45" i="1"/>
  <c r="S52" i="1"/>
  <c r="S50" i="1"/>
  <c r="S48" i="1"/>
  <c r="S58" i="1"/>
  <c r="S56" i="1"/>
  <c r="S65" i="1"/>
  <c r="S70" i="1"/>
  <c r="S68" i="1"/>
  <c r="S66" i="1"/>
  <c r="S75" i="1"/>
  <c r="S78" i="1"/>
  <c r="S85" i="1"/>
  <c r="S95" i="1"/>
  <c r="S102" i="1"/>
  <c r="S105" i="1"/>
  <c r="S110" i="1"/>
  <c r="S125" i="1"/>
  <c r="S132" i="1"/>
  <c r="S143" i="1"/>
  <c r="S153" i="1"/>
  <c r="S23" i="1"/>
  <c r="S25" i="1"/>
  <c r="S190" i="1"/>
  <c r="S185" i="1"/>
  <c r="S182" i="1"/>
  <c r="S179" i="1"/>
  <c r="S173" i="1"/>
  <c r="S165" i="1"/>
  <c r="S160" i="1"/>
  <c r="S157" i="1"/>
  <c r="S155" i="1"/>
  <c r="S146" i="1"/>
  <c r="S144" i="1"/>
  <c r="S142" i="1"/>
  <c r="S140" i="1"/>
  <c r="S138" i="1"/>
  <c r="S130" i="1"/>
  <c r="S128" i="1"/>
  <c r="S126" i="1"/>
  <c r="S124" i="1"/>
  <c r="S122" i="1"/>
  <c r="S118" i="1"/>
  <c r="S116" i="1"/>
  <c r="S114" i="1"/>
  <c r="S112" i="1"/>
  <c r="S106" i="1"/>
  <c r="S98" i="1"/>
  <c r="S96" i="1"/>
  <c r="S94" i="1"/>
  <c r="S92" i="1"/>
  <c r="S88" i="1"/>
  <c r="S86" i="1"/>
  <c r="S84" i="1"/>
  <c r="S82" i="1"/>
  <c r="S80" i="1"/>
  <c r="S74" i="1"/>
  <c r="S72" i="1"/>
  <c r="S64" i="1"/>
  <c r="S62" i="1"/>
  <c r="S60" i="1"/>
  <c r="S54" i="1"/>
  <c r="S46" i="1"/>
  <c r="S44" i="1"/>
  <c r="S33" i="1"/>
  <c r="S29" i="1"/>
  <c r="S40" i="1"/>
  <c r="S36" i="1"/>
  <c r="S51" i="1"/>
  <c r="S49" i="1"/>
  <c r="S55" i="1"/>
  <c r="S57" i="1"/>
  <c r="S63" i="1"/>
  <c r="S71" i="1"/>
  <c r="S69" i="1"/>
  <c r="S67" i="1"/>
  <c r="S73" i="1"/>
  <c r="S76" i="1"/>
  <c r="S79" i="1"/>
  <c r="S90" i="1"/>
  <c r="S100" i="1"/>
  <c r="S104" i="1"/>
  <c r="S108" i="1"/>
  <c r="S120" i="1"/>
  <c r="S127" i="1"/>
  <c r="S134" i="1"/>
  <c r="S148" i="1"/>
  <c r="S24" i="1"/>
  <c r="S26" i="1"/>
  <c r="S35" i="1"/>
  <c r="S188" i="1"/>
  <c r="S184" i="1"/>
  <c r="S180" i="1"/>
  <c r="S178" i="1"/>
  <c r="S170" i="1"/>
  <c r="S163" i="1"/>
  <c r="S161" i="1"/>
  <c r="S159" i="1"/>
  <c r="S156" i="1"/>
  <c r="S147" i="1"/>
  <c r="S145" i="1"/>
  <c r="S141" i="1"/>
  <c r="S139" i="1"/>
  <c r="S129" i="1"/>
  <c r="S123" i="1"/>
  <c r="S121" i="1"/>
  <c r="S119" i="1"/>
  <c r="S117" i="1"/>
  <c r="S115" i="1"/>
  <c r="S113" i="1"/>
  <c r="S111" i="1"/>
  <c r="S109" i="1"/>
  <c r="S107" i="1"/>
  <c r="S103" i="1"/>
  <c r="S101" i="1"/>
  <c r="S99" i="1"/>
  <c r="S97" i="1"/>
  <c r="S93" i="1"/>
  <c r="S91" i="1"/>
  <c r="S89" i="1"/>
  <c r="S87" i="1"/>
  <c r="S83" i="1"/>
  <c r="S81" i="1"/>
  <c r="S77" i="1"/>
  <c r="S61" i="1"/>
  <c r="S59" i="1"/>
  <c r="S53" i="1"/>
  <c r="G21" i="1"/>
  <c r="G15" i="1" s="1"/>
  <c r="F34" i="1"/>
  <c r="G186" i="1"/>
  <c r="G176" i="1"/>
  <c r="G168" i="1"/>
  <c r="G151" i="1"/>
  <c r="I187" i="1"/>
  <c r="H187" i="1" s="1"/>
  <c r="F187" i="1" s="1"/>
  <c r="I189" i="1"/>
  <c r="H189" i="1" s="1"/>
  <c r="F189" i="1" s="1"/>
  <c r="I183" i="1"/>
  <c r="H183" i="1" s="1"/>
  <c r="F183" i="1" s="1"/>
  <c r="I181" i="1"/>
  <c r="H181" i="1" s="1"/>
  <c r="F181" i="1" s="1"/>
  <c r="I177" i="1"/>
  <c r="Q162" i="1"/>
  <c r="Q151" i="1" s="1"/>
  <c r="Q150" i="1" s="1"/>
  <c r="Q149" i="1" s="1"/>
  <c r="Q12" i="1" s="1"/>
  <c r="Q11" i="1" s="1"/>
  <c r="H164" i="1"/>
  <c r="F164" i="1" s="1"/>
  <c r="I172" i="1"/>
  <c r="I169" i="1"/>
  <c r="I158" i="1"/>
  <c r="H158" i="1" s="1"/>
  <c r="F158" i="1" s="1"/>
  <c r="I154" i="1"/>
  <c r="H154" i="1" s="1"/>
  <c r="F154" i="1" s="1"/>
  <c r="I152" i="1"/>
  <c r="H152" i="1" s="1"/>
  <c r="F152" i="1" s="1"/>
  <c r="G14" i="1" l="1"/>
  <c r="F15" i="1"/>
  <c r="E15" i="1" s="1"/>
  <c r="S154" i="1"/>
  <c r="S183" i="1"/>
  <c r="S22" i="1"/>
  <c r="S152" i="1"/>
  <c r="S158" i="1"/>
  <c r="S181" i="1"/>
  <c r="S189" i="1"/>
  <c r="S34" i="1"/>
  <c r="S164" i="1"/>
  <c r="S187" i="1"/>
  <c r="S27" i="1"/>
  <c r="S137" i="1"/>
  <c r="F21" i="1"/>
  <c r="Q197" i="1"/>
  <c r="G175" i="1"/>
  <c r="G150" i="1"/>
  <c r="I168" i="1"/>
  <c r="H168" i="1" s="1"/>
  <c r="F168" i="1" s="1"/>
  <c r="H169" i="1"/>
  <c r="F169" i="1" s="1"/>
  <c r="I171" i="1"/>
  <c r="H171" i="1" s="1"/>
  <c r="F171" i="1" s="1"/>
  <c r="H172" i="1"/>
  <c r="F172" i="1" s="1"/>
  <c r="I176" i="1"/>
  <c r="H176" i="1" s="1"/>
  <c r="F176" i="1" s="1"/>
  <c r="H177" i="1"/>
  <c r="F177" i="1" s="1"/>
  <c r="I186" i="1"/>
  <c r="I151" i="1"/>
  <c r="G13" i="1" l="1"/>
  <c r="F14" i="1"/>
  <c r="E14" i="1" s="1"/>
  <c r="S177" i="1"/>
  <c r="S172" i="1"/>
  <c r="S176" i="1"/>
  <c r="S171" i="1"/>
  <c r="S168" i="1"/>
  <c r="S169" i="1"/>
  <c r="S135" i="1"/>
  <c r="S136" i="1"/>
  <c r="G174" i="1"/>
  <c r="G149" i="1"/>
  <c r="I175" i="1"/>
  <c r="H186" i="1"/>
  <c r="F186" i="1" s="1"/>
  <c r="I150" i="1"/>
  <c r="H151" i="1"/>
  <c r="F151" i="1" s="1"/>
  <c r="H175" i="1" l="1"/>
  <c r="F175" i="1" s="1"/>
  <c r="I174" i="1"/>
  <c r="H174" i="1" s="1"/>
  <c r="F174" i="1" s="1"/>
  <c r="S21" i="1"/>
  <c r="S15" i="1" s="1"/>
  <c r="S14" i="1" s="1"/>
  <c r="S13" i="1" s="1"/>
  <c r="R15" i="1"/>
  <c r="R14" i="1" s="1"/>
  <c r="R13" i="1" s="1"/>
  <c r="G12" i="1"/>
  <c r="G11" i="1" s="1"/>
  <c r="F13" i="1"/>
  <c r="E13" i="1" s="1"/>
  <c r="S175" i="1"/>
  <c r="S151" i="1"/>
  <c r="S186" i="1"/>
  <c r="G197" i="1"/>
  <c r="I149" i="1"/>
  <c r="H150" i="1"/>
  <c r="F150" i="1" s="1"/>
  <c r="I12" i="1" l="1"/>
  <c r="H12" i="1" s="1"/>
  <c r="F12" i="1" s="1"/>
  <c r="E12" i="1" s="1"/>
  <c r="S150" i="1"/>
  <c r="S174" i="1"/>
  <c r="H149" i="1"/>
  <c r="I197" i="1"/>
  <c r="I11" i="1" l="1"/>
  <c r="H11" i="1" s="1"/>
  <c r="F11" i="1" s="1"/>
  <c r="E11" i="1" s="1"/>
  <c r="F149" i="1"/>
  <c r="H197" i="1"/>
  <c r="F197" i="1" l="1"/>
  <c r="D197" i="1"/>
  <c r="R197" i="1" s="1"/>
  <c r="E137" i="1"/>
  <c r="E135" i="1"/>
  <c r="E136" i="1"/>
  <c r="E80" i="1"/>
  <c r="E31" i="1"/>
  <c r="E28" i="1"/>
  <c r="E41" i="1"/>
  <c r="E52" i="1"/>
  <c r="E56" i="1"/>
  <c r="E66" i="1"/>
  <c r="E95" i="1"/>
  <c r="E125" i="1"/>
  <c r="E23" i="1"/>
  <c r="E182" i="1"/>
  <c r="E160" i="1"/>
  <c r="E144" i="1"/>
  <c r="E130" i="1"/>
  <c r="E122" i="1"/>
  <c r="E112" i="1"/>
  <c r="E92" i="1"/>
  <c r="E64" i="1"/>
  <c r="E57" i="1"/>
  <c r="E84" i="1"/>
  <c r="E33" i="1"/>
  <c r="E76" i="1"/>
  <c r="E148" i="1"/>
  <c r="E188" i="1"/>
  <c r="E170" i="1"/>
  <c r="E156" i="1"/>
  <c r="E139" i="1"/>
  <c r="E119" i="1"/>
  <c r="E111" i="1"/>
  <c r="E101" i="1"/>
  <c r="E91" i="1"/>
  <c r="E81" i="1"/>
  <c r="E53" i="1"/>
  <c r="E49" i="1"/>
  <c r="E73" i="1"/>
  <c r="E120" i="1"/>
  <c r="E154" i="1"/>
  <c r="E158" i="1"/>
  <c r="E34" i="1"/>
  <c r="E172" i="1"/>
  <c r="E186" i="1"/>
  <c r="E138" i="1"/>
  <c r="E20" i="1"/>
  <c r="E38" i="1"/>
  <c r="E30" i="1"/>
  <c r="E37" i="1"/>
  <c r="E48" i="1"/>
  <c r="E70" i="1"/>
  <c r="E78" i="1"/>
  <c r="E105" i="1"/>
  <c r="E143" i="1"/>
  <c r="E173" i="1"/>
  <c r="E155" i="1"/>
  <c r="E140" i="1"/>
  <c r="E126" i="1"/>
  <c r="E116" i="1"/>
  <c r="E106" i="1"/>
  <c r="E82" i="1"/>
  <c r="E44" i="1"/>
  <c r="E94" i="1"/>
  <c r="E62" i="1"/>
  <c r="E71" i="1"/>
  <c r="E108" i="1"/>
  <c r="E162" i="1"/>
  <c r="E180" i="1"/>
  <c r="E161" i="1"/>
  <c r="E145" i="1"/>
  <c r="E123" i="1"/>
  <c r="E115" i="1"/>
  <c r="E107" i="1"/>
  <c r="E97" i="1"/>
  <c r="E87" i="1"/>
  <c r="E61" i="1"/>
  <c r="E29" i="1"/>
  <c r="E63" i="1"/>
  <c r="E90" i="1"/>
  <c r="E24" i="1"/>
  <c r="E22" i="1"/>
  <c r="E164" i="1"/>
  <c r="E169" i="1"/>
  <c r="E168" i="1"/>
  <c r="E171" i="1"/>
  <c r="E175" i="1"/>
  <c r="E19" i="1"/>
  <c r="E47" i="1"/>
  <c r="E43" i="1"/>
  <c r="E45" i="1"/>
  <c r="E58" i="1"/>
  <c r="E68" i="1"/>
  <c r="E85" i="1"/>
  <c r="E110" i="1"/>
  <c r="E153" i="1"/>
  <c r="E185" i="1"/>
  <c r="E165" i="1"/>
  <c r="E146" i="1"/>
  <c r="E124" i="1"/>
  <c r="E114" i="1"/>
  <c r="E86" i="1"/>
  <c r="E60" i="1"/>
  <c r="E98" i="1"/>
  <c r="E72" i="1"/>
  <c r="E51" i="1"/>
  <c r="E100" i="1"/>
  <c r="E26" i="1"/>
  <c r="E184" i="1"/>
  <c r="E163" i="1"/>
  <c r="E147" i="1"/>
  <c r="E129" i="1"/>
  <c r="E117" i="1"/>
  <c r="E109" i="1"/>
  <c r="E99" i="1"/>
  <c r="E89" i="1"/>
  <c r="E77" i="1"/>
  <c r="E54" i="1"/>
  <c r="E55" i="1"/>
  <c r="E79" i="1"/>
  <c r="E134" i="1"/>
  <c r="E183" i="1"/>
  <c r="E181" i="1"/>
  <c r="E187" i="1"/>
  <c r="E176" i="1"/>
  <c r="E150" i="1"/>
  <c r="E174" i="1"/>
  <c r="E149" i="1"/>
  <c r="E42" i="1"/>
  <c r="E32" i="1"/>
  <c r="E39" i="1"/>
  <c r="E50" i="1"/>
  <c r="E65" i="1"/>
  <c r="E75" i="1"/>
  <c r="E102" i="1"/>
  <c r="E132" i="1"/>
  <c r="E25" i="1"/>
  <c r="E179" i="1"/>
  <c r="E157" i="1"/>
  <c r="E142" i="1"/>
  <c r="E128" i="1"/>
  <c r="E118" i="1"/>
  <c r="E96" i="1"/>
  <c r="E74" i="1"/>
  <c r="E40" i="1"/>
  <c r="E88" i="1"/>
  <c r="E46" i="1"/>
  <c r="E67" i="1"/>
  <c r="E127" i="1"/>
  <c r="E35" i="1"/>
  <c r="E178" i="1"/>
  <c r="E159" i="1"/>
  <c r="E141" i="1"/>
  <c r="E121" i="1"/>
  <c r="E113" i="1"/>
  <c r="E103" i="1"/>
  <c r="E93" i="1"/>
  <c r="E83" i="1"/>
  <c r="E59" i="1"/>
  <c r="E36" i="1"/>
  <c r="E69" i="1"/>
  <c r="E104" i="1"/>
  <c r="E189" i="1"/>
  <c r="E152" i="1"/>
  <c r="E27" i="1"/>
  <c r="E177" i="1"/>
  <c r="E151" i="1"/>
  <c r="E21" i="1"/>
  <c r="S197" i="1" l="1"/>
  <c r="E197" i="1"/>
  <c r="S149" i="1"/>
  <c r="S12" i="1" s="1"/>
  <c r="S11" i="1" s="1"/>
  <c r="R12" i="1"/>
  <c r="R11" i="1" s="1"/>
</calcChain>
</file>

<file path=xl/sharedStrings.xml><?xml version="1.0" encoding="utf-8"?>
<sst xmlns="http://schemas.openxmlformats.org/spreadsheetml/2006/main" count="706" uniqueCount="502">
  <si>
    <t>Obrazac FIN. PL.- SŠ/UD</t>
  </si>
  <si>
    <t>Korisnik proračuna: ELEKTROTEHNIČKA ŠKOLA, ZAGREB Konavoska 2</t>
  </si>
  <si>
    <t>Poz.</t>
  </si>
  <si>
    <t>Broj ek.klas.</t>
  </si>
  <si>
    <t>Naziv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</si>
  <si>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</si>
  <si>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</si>
  <si>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</si>
  <si>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</si>
  <si>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</si>
  <si>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</si>
  <si>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</si>
  <si>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</si>
  <si>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</si>
  <si>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</si>
  <si>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Preneseni višak prihoda i primitaka koji nisu dobiveni s računa Proračuna Grada Zagreba iz prethodnog razdoblja</t>
  </si>
  <si>
    <t>PRIJEDLOG PLANA ZA 2020.</t>
  </si>
  <si>
    <t>PRIJEDLOG PLANA ZA 2021.</t>
  </si>
  <si>
    <t>⑬</t>
  </si>
  <si>
    <t>①</t>
  </si>
  <si>
    <t>②</t>
  </si>
  <si>
    <t>③</t>
  </si>
  <si>
    <t>④</t>
  </si>
  <si>
    <t>⑤</t>
  </si>
  <si>
    <t>⑥</t>
  </si>
  <si>
    <t>⑦ I ⑧</t>
  </si>
  <si>
    <t>⑨,⑩ I ⑪</t>
  </si>
  <si>
    <t>⑫</t>
  </si>
  <si>
    <t>Glava 04. SREDNJE ŠKOLSTVO</t>
  </si>
  <si>
    <t>Glavni program F03.  SREDNJE OBRAZOVANJE</t>
  </si>
  <si>
    <t>Program 1001. DECENTRALIZIRANA SREDSTVA ZA SREDNJE ŠKOLE I UČENIČKE DOMOVE</t>
  </si>
  <si>
    <t>Aktivnost A10001. REDOVNA DJELATNOST SREDNJIH ŠKOLA I UČENIČKIH DOMOVA</t>
  </si>
  <si>
    <t>3</t>
  </si>
  <si>
    <t>RASHODI POSLOVANJA</t>
  </si>
  <si>
    <t>32</t>
  </si>
  <si>
    <t>MATERIJALNI RASHODI</t>
  </si>
  <si>
    <t>321</t>
  </si>
  <si>
    <t>NAKNADE TROŠKOVA ZAPOSLENIMA</t>
  </si>
  <si>
    <t>1</t>
  </si>
  <si>
    <t>3211</t>
  </si>
  <si>
    <t>Službena putovanja</t>
  </si>
  <si>
    <t>2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</si>
  <si>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</si>
  <si>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</si>
  <si>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</si>
  <si>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</si>
  <si>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</si>
  <si>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</si>
  <si>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</si>
  <si>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</si>
  <si>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4</t>
  </si>
  <si>
    <t>3221</t>
  </si>
  <si>
    <t>Uredski materijal i ostali materijalni rashodi</t>
  </si>
  <si>
    <t>5</t>
  </si>
  <si>
    <t>3222</t>
  </si>
  <si>
    <t>Materijal i sirovine</t>
  </si>
  <si>
    <t>6</t>
  </si>
  <si>
    <t>3223</t>
  </si>
  <si>
    <t>Energija</t>
  </si>
  <si>
    <t>7</t>
  </si>
  <si>
    <t>3224</t>
  </si>
  <si>
    <t>Materijal i dijelovi za tekuće i investicijsko održavanje</t>
  </si>
  <si>
    <t>8</t>
  </si>
  <si>
    <t>3225</t>
  </si>
  <si>
    <t>Sitni inventar i auto gume</t>
  </si>
  <si>
    <t>3227</t>
  </si>
  <si>
    <t>Službena radna odjeća</t>
  </si>
  <si>
    <t>323</t>
  </si>
  <si>
    <t>RASHODI ZA USLUGE</t>
  </si>
  <si>
    <t>9</t>
  </si>
  <si>
    <t>3231</t>
  </si>
  <si>
    <t>Usluge telefona, pošte i prijevoza</t>
  </si>
  <si>
    <t>10</t>
  </si>
  <si>
    <t>3232</t>
  </si>
  <si>
    <t>Usluge tekućeg i investicijskog održavanja</t>
  </si>
  <si>
    <t>11</t>
  </si>
  <si>
    <t>3233</t>
  </si>
  <si>
    <t>Usluge promidžbe i informiranja</t>
  </si>
  <si>
    <t>12</t>
  </si>
  <si>
    <t>3234</t>
  </si>
  <si>
    <t>Komunalne usluge</t>
  </si>
  <si>
    <t>13</t>
  </si>
  <si>
    <t>3235</t>
  </si>
  <si>
    <t>Zakupnine i najamnine</t>
  </si>
  <si>
    <t>14</t>
  </si>
  <si>
    <t>3236</t>
  </si>
  <si>
    <t>Zdravstvene i veterinarske usluge</t>
  </si>
  <si>
    <t>15</t>
  </si>
  <si>
    <t>3237</t>
  </si>
  <si>
    <t>Intelektualne i osobne usluge</t>
  </si>
  <si>
    <t>16</t>
  </si>
  <si>
    <t>3238</t>
  </si>
  <si>
    <t>Računalne usluge</t>
  </si>
  <si>
    <t>17</t>
  </si>
  <si>
    <t>3239</t>
  </si>
  <si>
    <t>Ostale usluge</t>
  </si>
  <si>
    <t>324</t>
  </si>
  <si>
    <t>NAKNADE OSOBAMA IZVAN RADNOG ODNOSA</t>
  </si>
  <si>
    <t>3241</t>
  </si>
  <si>
    <t>Naknade osobama izvan radnog odnosa</t>
  </si>
  <si>
    <t>329</t>
  </si>
  <si>
    <t>OSTALI NESPOMENUTI RASHODI POSLOVANJA</t>
  </si>
  <si>
    <t>Naknade za rad predstavn. i izvršnih tijela, povjerenstava i sl.</t>
  </si>
  <si>
    <t>18</t>
  </si>
  <si>
    <t>3292</t>
  </si>
  <si>
    <t>Premije osiguranja</t>
  </si>
  <si>
    <t>19</t>
  </si>
  <si>
    <t>3293</t>
  </si>
  <si>
    <t>Reprezentacija</t>
  </si>
  <si>
    <t>20</t>
  </si>
  <si>
    <t>3294</t>
  </si>
  <si>
    <t>Članarine i norme</t>
  </si>
  <si>
    <t>3295</t>
  </si>
  <si>
    <t>Pristojbe i naknade</t>
  </si>
  <si>
    <t>21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</si>
  <si>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</si>
  <si>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</si>
  <si>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</si>
  <si>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</si>
  <si>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</si>
  <si>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</si>
  <si>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22</t>
  </si>
  <si>
    <t>3431</t>
  </si>
  <si>
    <t>Bankarske usluge i usluge platnog prometa</t>
  </si>
  <si>
    <t>3432</t>
  </si>
  <si>
    <t>Negativne tečajne razlike i razlike zbog primjene valutne klauzule</t>
  </si>
  <si>
    <t>23</t>
  </si>
  <si>
    <t>3433</t>
  </si>
  <si>
    <t>Zatezne kamate</t>
  </si>
  <si>
    <t>24</t>
  </si>
  <si>
    <t>3434</t>
  </si>
  <si>
    <t>Ostali nespomenuti financijski rashodi</t>
  </si>
  <si>
    <t>Projekt K100002. ODRŽAVANJE I OPREMANJE SREDNJIH ŠKOLA I UČENIČKIH DOMOVA</t>
  </si>
  <si>
    <t>RASHODI ZA NABAVU NEFINANCIJSKE IMOVINE</t>
  </si>
  <si>
    <t>RASHODI ZA NABAVU NEPROIZVEDENE DUGOTR. IMOVINE</t>
  </si>
  <si>
    <t>NEMATERIJALNA IMOVINA</t>
  </si>
  <si>
    <t>25</t>
  </si>
  <si>
    <t>4212</t>
  </si>
  <si>
    <t>Poslovni objekti</t>
  </si>
  <si>
    <t>422</t>
  </si>
  <si>
    <t>POSTROJENJA I OPREMA</t>
  </si>
  <si>
    <t>26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</si>
  <si>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</si>
  <si>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</si>
  <si>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</si>
  <si>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</si>
  <si>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</si>
  <si>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</si>
  <si>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</si>
  <si>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labaratorijska oprema</t>
  </si>
  <si>
    <t>4225</t>
  </si>
  <si>
    <t xml:space="preserve">Instrumenti, uređaji i strojevi </t>
  </si>
  <si>
    <t>4226</t>
  </si>
  <si>
    <t xml:space="preserve">Sportska i glazbena oprema </t>
  </si>
  <si>
    <t>27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</si>
  <si>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</si>
  <si>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</si>
  <si>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</si>
  <si>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</si>
  <si>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</si>
  <si>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</si>
  <si>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</si>
  <si>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</si>
  <si>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</si>
  <si>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</si>
  <si>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</si>
  <si>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</si>
  <si>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45</t>
  </si>
  <si>
    <t>RASHODI ZA DODATNA ULAGANJA NA NEFINANCIJSKOJ IMOVINI</t>
  </si>
  <si>
    <t>4511</t>
  </si>
  <si>
    <t>Dodatna ulaganja na građevinskim objektima</t>
  </si>
  <si>
    <t>4521</t>
  </si>
  <si>
    <t>Dodatna ulaganja na postrojenjima i opremi</t>
  </si>
  <si>
    <t>Program 1002. POJAČANI STANDARD U SREDNJEM ŠKOLSTVU</t>
  </si>
  <si>
    <t>Aktivnost A100001. NAKNADE ZA RAD ŠKOLSKIH ODBORA</t>
  </si>
  <si>
    <t>28</t>
  </si>
  <si>
    <t>3291</t>
  </si>
  <si>
    <t>Naknade za rad predstavničkih i izvršnih tijela, povj. I sl</t>
  </si>
  <si>
    <t>Aktivnost A100002. DONACIJE PRIVATNIM SREDNJIM ŠKOLAMA</t>
  </si>
  <si>
    <t>OSTALI RASHODI</t>
  </si>
  <si>
    <t>381</t>
  </si>
  <si>
    <t>TEKUĆE DONACIJE</t>
  </si>
  <si>
    <t>29</t>
  </si>
  <si>
    <t>3811</t>
  </si>
  <si>
    <t>Tekuće donacije u novcu</t>
  </si>
  <si>
    <t>Aktivnost A100003. OSTALE IZVANNASTAVNE AKTIVNOSTI</t>
  </si>
  <si>
    <t>30</t>
  </si>
  <si>
    <t xml:space="preserve">Ostali nespomenuti rashodi poslovanja </t>
  </si>
  <si>
    <t>Aktivnost A100007. POMOĆNICI U NASTAVI</t>
  </si>
  <si>
    <t>31</t>
  </si>
  <si>
    <t>RASHODI ZA ZAPOSLENE</t>
  </si>
  <si>
    <t>311</t>
  </si>
  <si>
    <t>PLAĆE</t>
  </si>
  <si>
    <t>3111</t>
  </si>
  <si>
    <t>Plaće za redovan rad</t>
  </si>
  <si>
    <t>312</t>
  </si>
  <si>
    <t>OSTALI RASHODI ZA ZAPOSLENE</t>
  </si>
  <si>
    <t>3121</t>
  </si>
  <si>
    <t>Ostali rashodi za zaposlene</t>
  </si>
  <si>
    <t>313</t>
  </si>
  <si>
    <t>DOPRINOSI ZA PLAĆE</t>
  </si>
  <si>
    <t>33</t>
  </si>
  <si>
    <t>3132</t>
  </si>
  <si>
    <t>Doprinosi za zdravstveno osiguranje</t>
  </si>
  <si>
    <t>3133</t>
  </si>
  <si>
    <t>Doprinosi za obvezno osiguranje u sl. nezap.</t>
  </si>
  <si>
    <t>35</t>
  </si>
  <si>
    <t>36</t>
  </si>
  <si>
    <t>Aktivnost A100008. SUFINANCIRANJE MEĐUMJESNOG JAVNOG PRIJEVOZA UČENIKA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</si>
  <si>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</si>
  <si>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</si>
  <si>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</si>
  <si>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</si>
  <si>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</si>
  <si>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 xml:space="preserve">Naknade građanima i kućanstvima u naravi </t>
  </si>
  <si>
    <t>Aktivnost A100009. NABAVA UDŽBENIKA</t>
  </si>
  <si>
    <t>38</t>
  </si>
  <si>
    <t>Naknade građanima i kućanstvima u naravi</t>
  </si>
  <si>
    <t>Aktivnost A100010. REDOVNA DJELATNOST SREDNJIH ŠKOLA I UČENIČKIH DOMOVA</t>
  </si>
  <si>
    <t>39</t>
  </si>
  <si>
    <t>40</t>
  </si>
  <si>
    <t>Projekt K100004. ODRŽAVANJE I OPREMANJE SREDNJIH ŠKOLA ZA POBOLJŠANJE STANDARDA</t>
  </si>
  <si>
    <t>41</t>
  </si>
  <si>
    <t>42</t>
  </si>
  <si>
    <t>43</t>
  </si>
  <si>
    <t>44</t>
  </si>
  <si>
    <t>424</t>
  </si>
  <si>
    <t>KNJIGE, UMJETNIČKA DJELA I OSTALE IZLOŽBENE VRIJEDNOSTI</t>
  </si>
  <si>
    <t>46</t>
  </si>
  <si>
    <t>4241</t>
  </si>
  <si>
    <t xml:space="preserve">Knjige </t>
  </si>
  <si>
    <t>Projekt T100001. SUFINANCIRANJE PROJEKTA PRIJAVLJENIH NA NATJEČAJE
 EUROPSKIH FONDOVA ILI PARTNERSTVA ZA EU FONDOVE</t>
  </si>
  <si>
    <t>47</t>
  </si>
  <si>
    <t>UKUPNO GLAVA:</t>
  </si>
  <si>
    <t>Projekt ERASMUS+ KA1 i KA2 PROJEKTI</t>
  </si>
  <si>
    <t>Aktivnost A10001 REDOVNA DJELATNOST SREDNJIH ŠKOLA I UČENIČKIH DOMOVA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</si>
  <si>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</si>
  <si>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</si>
  <si>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</si>
  <si>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</si>
  <si>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</si>
  <si>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</si>
  <si>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</si>
  <si>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</si>
  <si>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</si>
  <si>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</si>
  <si>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</si>
  <si>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</si>
  <si>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</si>
  <si>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</si>
  <si>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</si>
  <si>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</si>
  <si>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POMOĆI DANE U INOZEMSTVO I UNUTAR OPĆEG PRORAČUNA</t>
  </si>
  <si>
    <t>POMOĆI INOZEMNIM VLADAMA</t>
  </si>
  <si>
    <t>Tekuće pomoći inozemnim vladama</t>
  </si>
  <si>
    <t>Tekuće donacije iz EU sredstava</t>
  </si>
  <si>
    <t>PLAĆE (BRUTO)</t>
  </si>
  <si>
    <t>Plaće za prekovremeni rad</t>
  </si>
  <si>
    <t>DOPRINOSI NA PLAĆE</t>
  </si>
  <si>
    <t>Doprinosi za obvezno zdravstveno osiguranje</t>
  </si>
  <si>
    <t>Plaće za posbne uvijete rada</t>
  </si>
  <si>
    <t>Doprinosi za obvezno osiguranje u slučaju  nezaposlenosti</t>
  </si>
  <si>
    <t>64</t>
  </si>
  <si>
    <t>Materijal  i sirovine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</si>
  <si>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</si>
  <si>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</si>
  <si>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</si>
  <si>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</si>
  <si>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</si>
  <si>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</si>
  <si>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</si>
  <si>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</si>
  <si>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</si>
  <si>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</si>
  <si>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77</t>
  </si>
  <si>
    <t>78</t>
  </si>
  <si>
    <t>79</t>
  </si>
  <si>
    <t>80</t>
  </si>
  <si>
    <t>81</t>
  </si>
  <si>
    <t>OPĆI DIO</t>
  </si>
  <si>
    <t>Projekcija plana
za 2020.</t>
  </si>
  <si>
    <t>Projekcija plana 
za 2021.</t>
  </si>
  <si>
    <t>PRIHODI UKUPNO</t>
  </si>
  <si>
    <t>PRIHODI POSLOVANJA</t>
  </si>
  <si>
    <t>PRIHODI OD PRODAJE NEFINANCIJSKE IMOVINE</t>
  </si>
  <si>
    <t>RASHODI UKUPNO</t>
  </si>
  <si>
    <t>RASHODI  POSLOVANJA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</si>
  <si>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</si>
  <si>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</si>
  <si>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</si>
  <si>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</si>
  <si>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</si>
  <si>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</si>
  <si>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</si>
  <si>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</si>
  <si>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ELEKTROTEHNIČKA ŠKOLA, ZAGREB Konavoska 2</t>
  </si>
  <si>
    <t>Financijski plan 
za 2019.</t>
  </si>
  <si>
    <t>Tablica 1</t>
  </si>
  <si>
    <t>NAZIV USTANOVE:  ELEKTROTEHNIČKA ŠKOLA, ZAGREB Konavoska 2</t>
  </si>
  <si>
    <t>1.1. PRIHODI I PRIMICI KOJI NISU DOBIVENI S RAČUNA PRORAČUNA GRADA ZAGREBA</t>
  </si>
  <si>
    <t>KONTO</t>
  </si>
  <si>
    <t>NAZIV</t>
  </si>
  <si>
    <t>IZVOR FINANCIRANJA</t>
  </si>
  <si>
    <t>PLAN 2019.</t>
  </si>
  <si>
    <t>PLAN 2020.</t>
  </si>
  <si>
    <t>PLAN 2021.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</si>
  <si>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</si>
  <si>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</si>
  <si>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</si>
  <si>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</si>
  <si>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</si>
  <si>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</si>
  <si>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</si>
  <si>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</si>
  <si>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</si>
  <si>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</si>
  <si>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</si>
  <si>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</si>
  <si>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</si>
  <si>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</si>
  <si>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</si>
  <si>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</si>
  <si>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</si>
  <si>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</si>
  <si>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</si>
  <si>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</si>
  <si>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</si>
  <si>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</si>
  <si>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</si>
  <si>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</si>
  <si>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</si>
  <si>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</si>
  <si>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</si>
  <si>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</si>
  <si>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</si>
  <si>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</si>
  <si>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</si>
  <si>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</si>
  <si>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</si>
  <si>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</si>
  <si>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</si>
  <si>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</si>
  <si>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</si>
  <si>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</si>
  <si>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</si>
  <si>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</si>
  <si>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</si>
  <si>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</si>
  <si>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</si>
  <si>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</si>
  <si>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</si>
  <si>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</si>
  <si>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</si>
  <si>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</si>
  <si>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</si>
  <si>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</si>
  <si>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</si>
  <si>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</si>
  <si>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</si>
  <si>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</si>
  <si>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</si>
  <si>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</si>
  <si>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</si>
  <si>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</si>
  <si>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</si>
  <si>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</si>
  <si>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</si>
  <si>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</si>
  <si>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</si>
  <si>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</si>
  <si>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</si>
  <si>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</si>
  <si>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</si>
  <si>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</si>
  <si>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</si>
  <si>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</si>
  <si>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</si>
  <si>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</si>
  <si>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</si>
  <si>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</si>
  <si>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</si>
  <si>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</si>
  <si>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</si>
  <si>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</si>
  <si>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</si>
  <si>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</si>
  <si>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</si>
  <si>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</si>
  <si>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</si>
  <si>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</si>
  <si>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</si>
  <si>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</si>
  <si>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</si>
  <si>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i HZZO-a na temelju ugovornih obveza</t>
  </si>
  <si>
    <t>673</t>
  </si>
  <si>
    <t>Prihodi od HZZO-a na temelju ugovornih obveza</t>
  </si>
  <si>
    <t>6731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</si>
  <si>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</si>
  <si>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</si>
  <si>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</si>
  <si>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</si>
  <si>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</si>
  <si>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</si>
  <si>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</si>
  <si>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</si>
  <si>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Ostali građevinski objekti</t>
  </si>
  <si>
    <t xml:space="preserve">Prihodi od prodaje postrojenja i opreme </t>
  </si>
  <si>
    <t xml:space="preserve">Komunikacijska oprema </t>
  </si>
  <si>
    <t>Medicinska i laboratorijska oprema</t>
  </si>
  <si>
    <t>Sportska i glazbena oprema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</si>
  <si>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</si>
  <si>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</si>
  <si>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</si>
  <si>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</si>
  <si>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</si>
  <si>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</si>
  <si>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</si>
  <si>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</si>
  <si>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</si>
  <si>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</si>
  <si>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</si>
  <si>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</si>
  <si>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</si>
  <si>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</si>
  <si>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</si>
  <si>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</si>
  <si>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</si>
  <si>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</si>
  <si>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</si>
  <si>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</si>
  <si>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</si>
  <si>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</si>
  <si>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</si>
  <si>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</si>
  <si>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</si>
  <si>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</si>
  <si>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</si>
  <si>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</si>
  <si>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</si>
  <si>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</si>
  <si>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</si>
  <si>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</si>
  <si>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</si>
  <si>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</si>
  <si>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</si>
  <si>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</si>
  <si>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</si>
  <si>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</si>
  <si>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</si>
  <si>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</si>
  <si>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</si>
  <si>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</si>
  <si>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PRENESENI VIŠAK PRIHODA I PRIMITAKA KOJI NISU DOBIVENI S RAČUNA PRORAČUNA GRADA ZAGREBA IZ PRETHODNOG RAZDOBLJA</t>
  </si>
  <si>
    <t>1.2. PRIHODI I PRIMICI KOJI SU DOBIVENI S RAČUNA PRORAČUNA GRADA ZAGREBA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</si>
  <si>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</si>
  <si>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</si>
  <si>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</si>
  <si>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</si>
  <si>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</si>
  <si>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</si>
  <si>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</si>
  <si>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</si>
  <si>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</si>
  <si>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</si>
  <si>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82</t>
  </si>
  <si>
    <t>Obrazac Obrazloženja financijskog plana</t>
  </si>
  <si>
    <t>NAZIV KORISNIKA:</t>
  </si>
  <si>
    <t>SAŽETAK DJELOKRUGA:</t>
  </si>
  <si>
    <t>SREDNJOŠKOLSKA USTANOVA STRUKOVNOG OBRAZOVANJA</t>
  </si>
  <si>
    <t>1. NAZIV PROGRAMA</t>
  </si>
  <si>
    <t>Redovni program obrazovanja iz sektora elektrotehnike i računalstva.</t>
  </si>
  <si>
    <t>2.  CILJEVI (što se programom želi postići)</t>
  </si>
  <si>
    <t>Kvalitetni odgojno-obrazovni rezultati, odnosno stjecanje znanja i vještine potrebnih za nastavak školovanja ili tržište rada.</t>
  </si>
  <si>
    <t>3. NAČIN OSTVARENJA CILJA (kako se nastoji realizirati program, tko je korisnik ili primatelj usluge)</t>
  </si>
  <si>
    <t>Elektrotehnička škola nastoji uz redovna sredstva iz proračuna grada Zagreba, Ministrastva znanosti, obrazovanja i sporta i uz vlastita sredstva te prijavama na EU projekte Erasmus + ostvariti planirane ciljeve za 624 učenika razmještenih u redovno četverogodišnje srednjoškolsko obrazovanje u tri programa elektro zanimanja (elektrotehničar, tehničar za računalstvo, tehničar za električne strojeve s primjenjenim računalstvom) i redovno trogodišnje obrazovanje u programu elektromehaničar.</t>
  </si>
  <si>
    <t>4. ZAKONSKE I DRUGE PODLOGE NA KOJIMA SE ZASNIVA PROGRAM</t>
  </si>
  <si>
    <t>Zakon o odgoju i obrazovanju u osnovnoj i srednjoj školi, Zakon o strukovnom obrazovanju, Godišnji plan i program rada škole, Školski kurikulum, Statut Škole, Zakon o ustanovama, Pravilnik o proračunskim klasifikacijama, Pravilnik o proračunskom računovodstvu i računskom planu, te ostali pravilnici vezani uz redovno poslovanje Škole.</t>
  </si>
  <si>
    <t xml:space="preserve">5. POKAZATELJI REZULTATA NA KOJIMA SE ZASNIVAJU IZRAČUNI I OCJENE POTREBNIH SREDSTAVA </t>
  </si>
  <si>
    <t>Statistika uspjeha Škole, rezultati na ispitima državne mature, rezultati na natjecanjima u Hrvatskoj i inozemstvu, uključenost učenika u izvannastavne aktivnosti koje organizira Škola. Uspješna prolaznost Škole u EU projektima.</t>
  </si>
  <si>
    <t>6. RAZLOG ODSTUPANJA OD PROŠLOGODIŠNJIH PROJEKCIJA</t>
  </si>
  <si>
    <t>Odstupanja od prošlogodišnjih projekcija su minimalna. Najveća odstupanja nastala su radi okončanja višegodišnjih EU projekata i upis novog učenika s poteškoćama kojem je potreban pomoćnik u nastavi.</t>
  </si>
  <si>
    <t xml:space="preserve">7. POKAZATELJI USPJEŠNOSTI: </t>
  </si>
  <si>
    <t>Izvješće o realizaciji financijskog plana i Izvješće o samovrednovanju. Prolaznost EU projekata.</t>
  </si>
  <si>
    <t>IZVORNI PLANA ZA 2019.</t>
  </si>
  <si>
    <t>83</t>
  </si>
  <si>
    <t>84</t>
  </si>
  <si>
    <t>POVEĆANJE / SMANJENJE</t>
  </si>
  <si>
    <t>PLAN ZA 2019.</t>
  </si>
  <si>
    <t>8=9+10+11+ 12+13+14+15+16</t>
  </si>
  <si>
    <t>85</t>
  </si>
  <si>
    <t>86</t>
  </si>
  <si>
    <t>87</t>
  </si>
  <si>
    <t>88</t>
  </si>
  <si>
    <t>Izvorni plan plan 
za 2019.</t>
  </si>
  <si>
    <t>Povećanje / smanjenje</t>
  </si>
  <si>
    <t>Izvorni plan 
za 2019.</t>
  </si>
  <si>
    <t>Tekući plan 
za 2019.</t>
  </si>
  <si>
    <t>REBALANS PLANA PRIHODA I PRIMITAKA 2019. - 2021.</t>
  </si>
  <si>
    <t>REBALANS PLANA RASHODA I IZDATAKA 2019.-2021.</t>
  </si>
  <si>
    <t>Predsjednik Školskog odbora: Tea Sivec, prof.</t>
  </si>
  <si>
    <t>U Zagrebu, 08.07.2019.</t>
  </si>
  <si>
    <t>Na temelju članka 28. točka 3. aleja 8. Statuta Elektrotehničke škole u Zagrebu, Konavoska 2, a na prijedlog ravnatelja, Školski odbor je na svojoj sjednici održanoj 08.07.2019. godine donio      
                                                                                                                                                                                                                                                                                                                                                                                                                                                                                                                                        REBALANS FINANCIJSKOG PLANA  ZA 2019. I PROJEKCIJA PLANA ZA  2020. i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</si>
</sst>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;0.00"/>
    <numFmt numFmtId="165" formatCode="General_)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22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6" applyNumberFormat="0" applyFill="0" applyAlignment="0" applyProtection="0"/>
    <xf numFmtId="0" fontId="15" fillId="9" borderId="0" applyNumberFormat="0" applyBorder="0" applyAlignment="0" applyProtection="0"/>
    <xf numFmtId="0" fontId="17" fillId="0" borderId="0"/>
    <xf numFmtId="0" fontId="4" fillId="0" borderId="0"/>
    <xf numFmtId="0" fontId="4" fillId="0" borderId="0"/>
    <xf numFmtId="39" fontId="19" fillId="0" borderId="0"/>
    <xf numFmtId="0" fontId="17" fillId="0" borderId="0"/>
    <xf numFmtId="0" fontId="1" fillId="0" borderId="0"/>
    <xf numFmtId="0" fontId="17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6" fillId="0" borderId="7" applyNumberFormat="0" applyFill="0" applyAlignment="0" applyProtection="0"/>
    <xf numFmtId="0" fontId="40" fillId="0" borderId="0"/>
    <xf numFmtId="0" fontId="18" fillId="0" borderId="0"/>
  </cellStyleXfs>
  <cellXfs count="320">
    <xf numFmtId="0" fontId="0" fillId="0" borderId="0" xfId="0"/>
    <xf numFmtId="1" fontId="24" fillId="0" borderId="9" xfId="40" quotePrefix="1" applyNumberFormat="1" applyFont="1" applyFill="1" applyBorder="1" applyAlignment="1">
      <alignment horizontal="center" vertical="center" wrapText="1"/>
    </xf>
    <xf numFmtId="1" fontId="24" fillId="0" borderId="9" xfId="40" applyNumberFormat="1" applyFont="1" applyFill="1" applyBorder="1" applyAlignment="1">
      <alignment horizontal="center" vertical="center" wrapText="1"/>
    </xf>
    <xf numFmtId="1" fontId="22" fillId="0" borderId="9" xfId="1" applyNumberFormat="1" applyFont="1" applyFill="1" applyBorder="1" applyAlignment="1">
      <alignment horizontal="center" vertical="center" wrapText="1"/>
    </xf>
    <xf numFmtId="164" fontId="23" fillId="0" borderId="10" xfId="40" quotePrefix="1" applyNumberFormat="1" applyFont="1" applyFill="1" applyBorder="1" applyAlignment="1" applyProtection="1">
      <alignment horizontal="right"/>
    </xf>
    <xf numFmtId="164" fontId="23" fillId="0" borderId="11" xfId="40" quotePrefix="1" applyNumberFormat="1" applyFont="1" applyFill="1" applyBorder="1" applyAlignment="1" applyProtection="1">
      <alignment horizontal="right"/>
    </xf>
    <xf numFmtId="164" fontId="23" fillId="0" borderId="11" xfId="40" quotePrefix="1" applyNumberFormat="1" applyFont="1" applyFill="1" applyBorder="1" applyAlignment="1">
      <alignment horizontal="right"/>
    </xf>
    <xf numFmtId="164" fontId="23" fillId="0" borderId="11" xfId="40" quotePrefix="1" applyNumberFormat="1" applyFont="1" applyFill="1" applyBorder="1" applyAlignment="1"/>
    <xf numFmtId="49" fontId="23" fillId="0" borderId="11" xfId="40" quotePrefix="1" applyNumberFormat="1" applyFont="1" applyFill="1" applyBorder="1" applyAlignment="1">
      <alignment horizontal="left"/>
    </xf>
    <xf numFmtId="39" fontId="23" fillId="0" borderId="11" xfId="40" applyFont="1" applyFill="1" applyBorder="1" applyAlignment="1"/>
    <xf numFmtId="49" fontId="24" fillId="0" borderId="11" xfId="40" applyNumberFormat="1" applyFont="1" applyFill="1" applyBorder="1" applyAlignment="1">
      <alignment horizontal="left"/>
    </xf>
    <xf numFmtId="39" fontId="24" fillId="0" borderId="11" xfId="40" applyFont="1" applyFill="1" applyBorder="1" applyAlignment="1">
      <alignment horizontal="left"/>
    </xf>
    <xf numFmtId="164" fontId="24" fillId="0" borderId="11" xfId="40" applyNumberFormat="1" applyFont="1" applyFill="1" applyBorder="1" applyAlignment="1"/>
    <xf numFmtId="49" fontId="24" fillId="0" borderId="11" xfId="40" applyNumberFormat="1" applyFont="1" applyBorder="1" applyAlignment="1">
      <alignment horizontal="left"/>
    </xf>
    <xf numFmtId="39" fontId="24" fillId="0" borderId="11" xfId="40" applyFont="1" applyBorder="1" applyAlignment="1"/>
    <xf numFmtId="49" fontId="23" fillId="0" borderId="11" xfId="40" applyNumberFormat="1" applyFont="1" applyBorder="1" applyAlignment="1">
      <alignment horizontal="left"/>
    </xf>
    <xf numFmtId="39" fontId="23" fillId="0" borderId="11" xfId="40" applyFont="1" applyBorder="1" applyAlignment="1"/>
    <xf numFmtId="164" fontId="23" fillId="0" borderId="11" xfId="40" applyNumberFormat="1" applyFont="1" applyBorder="1" applyAlignment="1"/>
    <xf numFmtId="39" fontId="24" fillId="0" borderId="11" xfId="40" applyFont="1" applyBorder="1" applyAlignment="1">
      <alignment horizontal="left"/>
    </xf>
    <xf numFmtId="39" fontId="23" fillId="0" borderId="11" xfId="40" applyFont="1" applyBorder="1" applyAlignment="1">
      <alignment horizontal="left"/>
    </xf>
    <xf numFmtId="39" fontId="23" fillId="0" borderId="11" xfId="40" applyFont="1" applyFill="1" applyBorder="1" applyAlignment="1">
      <alignment horizontal="left"/>
    </xf>
    <xf numFmtId="39" fontId="23" fillId="0" borderId="11" xfId="40" applyFont="1" applyBorder="1" applyAlignment="1">
      <alignment horizontal="left" wrapText="1"/>
    </xf>
    <xf numFmtId="0" fontId="23" fillId="0" borderId="11" xfId="46" applyFont="1" applyFill="1" applyBorder="1" applyAlignment="1">
      <alignment horizontal="left" vertical="center" wrapText="1"/>
    </xf>
    <xf numFmtId="4" fontId="23" fillId="0" borderId="11" xfId="1" applyNumberFormat="1" applyFont="1" applyFill="1" applyBorder="1" applyAlignment="1" applyProtection="1">
      <alignment horizontal="right"/>
    </xf>
    <xf numFmtId="0" fontId="23" fillId="0" borderId="11" xfId="1" applyFont="1" applyFill="1" applyBorder="1" applyAlignment="1">
      <alignment horizontal="left"/>
    </xf>
    <xf numFmtId="49" fontId="24" fillId="0" borderId="11" xfId="1" applyNumberFormat="1" applyFont="1" applyFill="1" applyBorder="1" applyAlignment="1">
      <alignment horizontal="left"/>
    </xf>
    <xf numFmtId="0" fontId="24" fillId="0" borderId="11" xfId="1" applyFont="1" applyFill="1" applyBorder="1" applyAlignment="1">
      <alignment horizontal="left" wrapText="1"/>
    </xf>
    <xf numFmtId="49" fontId="23" fillId="0" borderId="11" xfId="1" applyNumberFormat="1" applyFont="1" applyFill="1" applyBorder="1" applyAlignment="1">
      <alignment horizontal="left"/>
    </xf>
    <xf numFmtId="4" fontId="23" fillId="0" borderId="11" xfId="1" applyNumberFormat="1" applyFont="1" applyFill="1" applyBorder="1"/>
    <xf numFmtId="49" fontId="24" fillId="0" borderId="11" xfId="1" applyNumberFormat="1" applyFont="1" applyFill="1" applyBorder="1" applyAlignment="1" applyProtection="1">
      <alignment horizontal="left"/>
    </xf>
    <xf numFmtId="165" fontId="24" fillId="0" borderId="11" xfId="1" applyNumberFormat="1" applyFont="1" applyFill="1" applyBorder="1" applyAlignment="1" applyProtection="1">
      <alignment horizontal="left" wrapText="1"/>
    </xf>
    <xf numFmtId="49" fontId="23" fillId="0" borderId="11" xfId="40" quotePrefix="1" applyNumberFormat="1" applyFont="1" applyBorder="1" applyAlignment="1"/>
    <xf numFmtId="49" fontId="23" fillId="0" borderId="11" xfId="40" applyNumberFormat="1" applyFont="1" applyBorder="1" applyAlignment="1"/>
    <xf numFmtId="49" fontId="23" fillId="0" borderId="11" xfId="40" quotePrefix="1" applyNumberFormat="1" applyFont="1" applyBorder="1" applyAlignment="1">
      <alignment horizontal="left"/>
    </xf>
    <xf numFmtId="0" fontId="24" fillId="0" borderId="11" xfId="1" applyFont="1" applyFill="1" applyBorder="1" applyAlignment="1">
      <alignment horizontal="left"/>
    </xf>
    <xf numFmtId="165" fontId="23" fillId="0" borderId="11" xfId="1" applyNumberFormat="1" applyFont="1" applyFill="1" applyBorder="1" applyAlignment="1" applyProtection="1">
      <alignment horizontal="left" wrapText="1"/>
    </xf>
    <xf numFmtId="0" fontId="23" fillId="0" borderId="11" xfId="1" applyFont="1" applyFill="1" applyBorder="1" applyAlignment="1">
      <alignment horizontal="left" wrapText="1"/>
    </xf>
    <xf numFmtId="39" fontId="23" fillId="0" borderId="11" xfId="40" applyFont="1" applyFill="1" applyBorder="1" applyAlignment="1">
      <alignment wrapText="1"/>
    </xf>
    <xf numFmtId="0" fontId="22" fillId="0" borderId="12" xfId="1" applyFont="1" applyBorder="1" applyAlignment="1">
      <alignment vertical="center" wrapText="1"/>
    </xf>
    <xf numFmtId="0" fontId="22" fillId="0" borderId="13" xfId="1" applyFont="1" applyBorder="1" applyAlignment="1">
      <alignment horizontal="center" vertical="center" wrapText="1"/>
    </xf>
    <xf numFmtId="0" fontId="22" fillId="0" borderId="13" xfId="1" applyFont="1" applyBorder="1" applyAlignment="1">
      <alignment vertical="center" wrapText="1"/>
    </xf>
    <xf numFmtId="164" fontId="23" fillId="0" borderId="11" xfId="40" applyNumberFormat="1" applyFont="1" applyFill="1" applyBorder="1" applyAlignment="1"/>
    <xf numFmtId="0" fontId="27" fillId="0" borderId="14" xfId="1" applyFont="1" applyBorder="1" applyAlignment="1">
      <alignment horizontal="center" vertical="center" wrapText="1"/>
    </xf>
    <xf numFmtId="0" fontId="28" fillId="0" borderId="14" xfId="1" applyFont="1" applyBorder="1" applyAlignment="1">
      <alignment horizontal="center" vertical="center" wrapText="1"/>
    </xf>
    <xf numFmtId="0" fontId="20" fillId="18" borderId="14" xfId="1" applyFont="1" applyFill="1" applyBorder="1" applyAlignment="1">
      <alignment horizontal="center" vertical="center" wrapText="1"/>
    </xf>
    <xf numFmtId="0" fontId="20" fillId="18" borderId="15" xfId="1" applyFont="1" applyFill="1" applyBorder="1" applyAlignment="1">
      <alignment horizontal="center" vertical="center" wrapText="1"/>
    </xf>
    <xf numFmtId="3" fontId="22" fillId="0" borderId="16" xfId="1" applyNumberFormat="1" applyFont="1" applyBorder="1" applyAlignment="1" applyProtection="1">
      <alignment wrapText="1"/>
      <protection locked="0"/>
    </xf>
    <xf numFmtId="3" fontId="22" fillId="0" borderId="0" xfId="1" applyNumberFormat="1" applyFont="1" applyProtection="1">
      <protection locked="0"/>
    </xf>
    <xf numFmtId="3" fontId="22" fillId="0" borderId="0" xfId="1" applyNumberFormat="1" applyFont="1" applyBorder="1" applyAlignment="1" applyProtection="1">
      <alignment wrapText="1"/>
      <protection locked="0"/>
    </xf>
    <xf numFmtId="0" fontId="22" fillId="0" borderId="0" xfId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>
      <alignment horizontal="left"/>
      <protection locked="0"/>
    </xf>
    <xf numFmtId="0" fontId="22" fillId="0" borderId="0" xfId="1" applyFont="1" applyFill="1" applyProtection="1">
      <protection locked="0"/>
    </xf>
    <xf numFmtId="164" fontId="24" fillId="0" borderId="11" xfId="40" applyNumberFormat="1" applyFont="1" applyFill="1" applyBorder="1" applyAlignment="1" applyProtection="1">
      <protection locked="0"/>
    </xf>
    <xf numFmtId="0" fontId="22" fillId="0" borderId="0" xfId="1" applyFont="1" applyBorder="1" applyAlignment="1" applyProtection="1">
      <alignment horizontal="center"/>
      <protection locked="0"/>
    </xf>
    <xf numFmtId="0" fontId="22" fillId="0" borderId="0" xfId="1" applyFont="1" applyBorder="1" applyAlignment="1" applyProtection="1">
      <alignment horizontal="left"/>
      <protection locked="0"/>
    </xf>
    <xf numFmtId="0" fontId="22" fillId="0" borderId="0" xfId="1" applyFont="1" applyProtection="1">
      <protection locked="0"/>
    </xf>
    <xf numFmtId="0" fontId="21" fillId="0" borderId="11" xfId="47" applyFont="1" applyFill="1" applyBorder="1" applyAlignment="1">
      <alignment horizontal="left" wrapText="1"/>
    </xf>
    <xf numFmtId="49" fontId="24" fillId="0" borderId="17" xfId="1" applyNumberFormat="1" applyFont="1" applyFill="1" applyBorder="1" applyAlignment="1">
      <alignment horizontal="left"/>
    </xf>
    <xf numFmtId="165" fontId="24" fillId="0" borderId="17" xfId="1" applyNumberFormat="1" applyFont="1" applyFill="1" applyBorder="1" applyAlignment="1" applyProtection="1">
      <alignment horizontal="left" wrapText="1"/>
    </xf>
    <xf numFmtId="164" fontId="24" fillId="0" borderId="17" xfId="40" applyNumberFormat="1" applyFont="1" applyFill="1" applyBorder="1" applyAlignment="1"/>
    <xf numFmtId="164" fontId="24" fillId="0" borderId="17" xfId="40" applyNumberFormat="1" applyFont="1" applyFill="1" applyBorder="1" applyAlignment="1" applyProtection="1">
      <protection locked="0"/>
    </xf>
    <xf numFmtId="0" fontId="28" fillId="0" borderId="15" xfId="1" applyFont="1" applyBorder="1" applyAlignment="1">
      <alignment horizontal="center" vertical="center" wrapText="1"/>
    </xf>
    <xf numFmtId="1" fontId="24" fillId="0" borderId="18" xfId="40" quotePrefix="1" applyNumberFormat="1" applyFont="1" applyFill="1" applyBorder="1" applyAlignment="1">
      <alignment horizontal="center" vertical="center" wrapText="1"/>
    </xf>
    <xf numFmtId="1" fontId="24" fillId="0" borderId="19" xfId="40" quotePrefix="1" applyNumberFormat="1" applyFont="1" applyFill="1" applyBorder="1" applyAlignment="1">
      <alignment horizontal="center" vertical="center" wrapText="1"/>
    </xf>
    <xf numFmtId="49" fontId="24" fillId="0" borderId="20" xfId="40" quotePrefix="1" applyNumberFormat="1" applyFont="1" applyFill="1" applyBorder="1" applyAlignment="1">
      <alignment horizontal="center"/>
    </xf>
    <xf numFmtId="49" fontId="24" fillId="0" borderId="20" xfId="40" applyNumberFormat="1" applyFont="1" applyBorder="1" applyAlignment="1">
      <alignment horizontal="center"/>
    </xf>
    <xf numFmtId="49" fontId="24" fillId="0" borderId="20" xfId="40" applyNumberFormat="1" applyFont="1" applyFill="1" applyBorder="1" applyAlignment="1">
      <alignment horizontal="center"/>
    </xf>
    <xf numFmtId="49" fontId="24" fillId="0" borderId="20" xfId="1" applyNumberFormat="1" applyFont="1" applyFill="1" applyBorder="1" applyAlignment="1" applyProtection="1">
      <alignment horizontal="left" wrapText="1"/>
    </xf>
    <xf numFmtId="49" fontId="24" fillId="0" borderId="20" xfId="1" applyNumberFormat="1" applyFont="1" applyFill="1" applyBorder="1" applyAlignment="1">
      <alignment horizontal="center"/>
    </xf>
    <xf numFmtId="49" fontId="24" fillId="0" borderId="20" xfId="1" applyNumberFormat="1" applyFont="1" applyFill="1" applyBorder="1" applyAlignment="1" applyProtection="1">
      <alignment horizontal="center" wrapText="1"/>
    </xf>
    <xf numFmtId="49" fontId="24" fillId="0" borderId="21" xfId="1" applyNumberFormat="1" applyFont="1" applyFill="1" applyBorder="1" applyAlignment="1" applyProtection="1">
      <alignment horizontal="center"/>
    </xf>
    <xf numFmtId="0" fontId="24" fillId="0" borderId="33" xfId="1" applyFont="1" applyFill="1" applyBorder="1" applyAlignment="1">
      <alignment horizontal="left" wrapText="1"/>
    </xf>
    <xf numFmtId="0" fontId="30" fillId="0" borderId="0" xfId="0" applyFont="1"/>
    <xf numFmtId="164" fontId="23" fillId="0" borderId="11" xfId="40" applyNumberFormat="1" applyFont="1" applyFill="1" applyBorder="1" applyAlignment="1" applyProtection="1">
      <protection locked="0"/>
    </xf>
    <xf numFmtId="164" fontId="24" fillId="0" borderId="32" xfId="40" applyNumberFormat="1" applyFont="1" applyFill="1" applyBorder="1" applyAlignment="1" applyProtection="1">
      <protection locked="0"/>
    </xf>
    <xf numFmtId="0" fontId="31" fillId="0" borderId="11" xfId="0" applyFont="1" applyBorder="1"/>
    <xf numFmtId="39" fontId="24" fillId="0" borderId="33" xfId="40" applyFont="1" applyFill="1" applyBorder="1" applyAlignment="1"/>
    <xf numFmtId="164" fontId="23" fillId="0" borderId="32" xfId="40" applyNumberFormat="1" applyFont="1" applyFill="1" applyBorder="1" applyAlignment="1" applyProtection="1">
      <protection locked="0"/>
    </xf>
    <xf numFmtId="0" fontId="23" fillId="0" borderId="10" xfId="1" applyFont="1" applyFill="1" applyBorder="1" applyAlignment="1">
      <alignment horizontal="left" wrapText="1"/>
    </xf>
    <xf numFmtId="49" fontId="24" fillId="0" borderId="20" xfId="1" applyNumberFormat="1" applyFont="1" applyFill="1" applyBorder="1" applyAlignment="1" applyProtection="1">
      <alignment horizontal="center"/>
    </xf>
    <xf numFmtId="39" fontId="24" fillId="0" borderId="10" xfId="40" applyFont="1" applyBorder="1" applyAlignment="1"/>
    <xf numFmtId="0" fontId="24" fillId="0" borderId="17" xfId="1" applyFont="1" applyFill="1" applyBorder="1" applyAlignment="1">
      <alignment horizontal="left" wrapText="1"/>
    </xf>
    <xf numFmtId="39" fontId="24" fillId="0" borderId="17" xfId="40" applyFont="1" applyBorder="1" applyAlignment="1"/>
    <xf numFmtId="39" fontId="23" fillId="0" borderId="10" xfId="40" applyFont="1" applyBorder="1" applyAlignment="1"/>
    <xf numFmtId="0" fontId="23" fillId="0" borderId="17" xfId="1" applyFont="1" applyFill="1" applyBorder="1" applyAlignment="1">
      <alignment horizontal="left" wrapText="1"/>
    </xf>
    <xf numFmtId="0" fontId="24" fillId="0" borderId="10" xfId="1" applyFont="1" applyFill="1" applyBorder="1" applyAlignment="1">
      <alignment horizontal="left" wrapText="1"/>
    </xf>
    <xf numFmtId="39" fontId="24" fillId="0" borderId="10" xfId="40" applyFont="1" applyFill="1" applyBorder="1" applyAlignment="1"/>
    <xf numFmtId="0" fontId="30" fillId="0" borderId="11" xfId="0" applyFont="1" applyBorder="1"/>
    <xf numFmtId="0" fontId="30" fillId="0" borderId="34" xfId="0" applyFont="1" applyBorder="1"/>
    <xf numFmtId="0" fontId="30" fillId="0" borderId="32" xfId="0" applyFont="1" applyBorder="1"/>
    <xf numFmtId="164" fontId="31" fillId="0" borderId="26" xfId="0" applyNumberFormat="1" applyFont="1" applyBorder="1"/>
    <xf numFmtId="0" fontId="31" fillId="0" borderId="17" xfId="0" applyFont="1" applyBorder="1"/>
    <xf numFmtId="164" fontId="31" fillId="0" borderId="11" xfId="0" applyNumberFormat="1" applyFont="1" applyBorder="1"/>
    <xf numFmtId="4" fontId="31" fillId="0" borderId="17" xfId="0" applyNumberFormat="1" applyFont="1" applyBorder="1"/>
    <xf numFmtId="164" fontId="24" fillId="0" borderId="11" xfId="40" applyNumberFormat="1" applyFont="1" applyBorder="1" applyAlignment="1"/>
    <xf numFmtId="4" fontId="30" fillId="0" borderId="35" xfId="0" applyNumberFormat="1" applyFont="1" applyBorder="1"/>
    <xf numFmtId="4" fontId="31" fillId="0" borderId="11" xfId="0" applyNumberFormat="1" applyFont="1" applyBorder="1"/>
    <xf numFmtId="4" fontId="31" fillId="0" borderId="31" xfId="0" applyNumberFormat="1" applyFont="1" applyBorder="1"/>
    <xf numFmtId="164" fontId="24" fillId="0" borderId="36" xfId="40" applyNumberFormat="1" applyFont="1" applyBorder="1" applyAlignment="1"/>
    <xf numFmtId="164" fontId="24" fillId="0" borderId="10" xfId="40" quotePrefix="1" applyNumberFormat="1" applyFont="1" applyFill="1" applyBorder="1" applyAlignment="1" applyProtection="1">
      <alignment horizontal="right"/>
    </xf>
    <xf numFmtId="164" fontId="24" fillId="0" borderId="33" xfId="40" quotePrefix="1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>
      <alignment horizontal="left" wrapText="1"/>
    </xf>
    <xf numFmtId="0" fontId="34" fillId="0" borderId="0" xfId="0" applyNumberFormat="1" applyFont="1" applyFill="1" applyBorder="1" applyAlignment="1" applyProtection="1">
      <alignment wrapText="1"/>
    </xf>
    <xf numFmtId="0" fontId="35" fillId="0" borderId="37" xfId="0" quotePrefix="1" applyFont="1" applyBorder="1" applyAlignment="1">
      <alignment horizontal="left" wrapText="1"/>
    </xf>
    <xf numFmtId="0" fontId="35" fillId="0" borderId="38" xfId="0" quotePrefix="1" applyFont="1" applyBorder="1" applyAlignment="1">
      <alignment horizontal="left" wrapText="1"/>
    </xf>
    <xf numFmtId="0" fontId="35" fillId="0" borderId="38" xfId="0" quotePrefix="1" applyFont="1" applyBorder="1" applyAlignment="1">
      <alignment horizontal="center" wrapText="1"/>
    </xf>
    <xf numFmtId="0" fontId="35" fillId="0" borderId="38" xfId="0" quotePrefix="1" applyNumberFormat="1" applyFont="1" applyFill="1" applyBorder="1" applyAlignment="1" applyProtection="1">
      <alignment horizontal="left"/>
    </xf>
    <xf numFmtId="3" fontId="35" fillId="22" borderId="8" xfId="0" applyNumberFormat="1" applyFont="1" applyFill="1" applyBorder="1" applyAlignment="1">
      <alignment horizontal="right"/>
    </xf>
    <xf numFmtId="3" fontId="35" fillId="0" borderId="8" xfId="0" applyNumberFormat="1" applyFont="1" applyFill="1" applyBorder="1" applyAlignment="1">
      <alignment horizontal="right"/>
    </xf>
    <xf numFmtId="3" fontId="35" fillId="0" borderId="8" xfId="0" applyNumberFormat="1" applyFont="1" applyFill="1" applyBorder="1" applyAlignment="1" applyProtection="1">
      <alignment horizontal="right" wrapText="1"/>
    </xf>
    <xf numFmtId="3" fontId="35" fillId="0" borderId="8" xfId="0" applyNumberFormat="1" applyFont="1" applyBorder="1" applyAlignment="1">
      <alignment horizontal="right"/>
    </xf>
    <xf numFmtId="3" fontId="35" fillId="22" borderId="8" xfId="0" applyNumberFormat="1" applyFont="1" applyFill="1" applyBorder="1" applyAlignment="1" applyProtection="1">
      <alignment horizontal="right" wrapText="1"/>
    </xf>
    <xf numFmtId="3" fontId="35" fillId="23" borderId="37" xfId="0" quotePrefix="1" applyNumberFormat="1" applyFont="1" applyFill="1" applyBorder="1" applyAlignment="1">
      <alignment horizontal="right"/>
    </xf>
    <xf numFmtId="3" fontId="35" fillId="23" borderId="8" xfId="0" applyNumberFormat="1" applyFont="1" applyFill="1" applyBorder="1" applyAlignment="1" applyProtection="1">
      <alignment horizontal="right" wrapText="1"/>
    </xf>
    <xf numFmtId="3" fontId="35" fillId="22" borderId="37" xfId="0" quotePrefix="1" applyNumberFormat="1" applyFont="1" applyFill="1" applyBorder="1" applyAlignment="1">
      <alignment horizontal="right"/>
    </xf>
    <xf numFmtId="0" fontId="33" fillId="0" borderId="0" xfId="0" quotePrefix="1" applyNumberFormat="1" applyFont="1" applyFill="1" applyBorder="1" applyAlignment="1" applyProtection="1">
      <alignment horizontal="left" wrapText="1"/>
    </xf>
    <xf numFmtId="0" fontId="34" fillId="0" borderId="0" xfId="0" applyNumberFormat="1" applyFont="1" applyFill="1" applyBorder="1" applyAlignment="1" applyProtection="1"/>
    <xf numFmtId="0" fontId="38" fillId="0" borderId="0" xfId="41" applyFont="1" applyAlignment="1">
      <alignment horizontal="center" vertical="center"/>
    </xf>
    <xf numFmtId="0" fontId="17" fillId="0" borderId="0" xfId="43" applyAlignment="1" applyProtection="1">
      <alignment horizontal="center"/>
      <protection locked="0"/>
    </xf>
    <xf numFmtId="0" fontId="17" fillId="0" borderId="0" xfId="43" applyProtection="1">
      <protection locked="0"/>
    </xf>
    <xf numFmtId="4" fontId="39" fillId="0" borderId="0" xfId="43" applyNumberFormat="1" applyFont="1"/>
    <xf numFmtId="0" fontId="17" fillId="0" borderId="0" xfId="43"/>
    <xf numFmtId="0" fontId="20" fillId="0" borderId="0" xfId="41" applyFont="1" applyAlignment="1">
      <alignment horizontal="center" vertical="center"/>
    </xf>
    <xf numFmtId="49" fontId="41" fillId="0" borderId="40" xfId="41" applyNumberFormat="1" applyFont="1" applyFill="1" applyBorder="1" applyAlignment="1" applyProtection="1">
      <alignment horizontal="left" vertical="center" shrinkToFit="1"/>
      <protection hidden="1"/>
    </xf>
    <xf numFmtId="0" fontId="42" fillId="0" borderId="0" xfId="43" applyFont="1" applyProtection="1">
      <protection locked="0"/>
    </xf>
    <xf numFmtId="0" fontId="43" fillId="0" borderId="0" xfId="43" applyFont="1" applyProtection="1">
      <protection locked="0"/>
    </xf>
    <xf numFmtId="0" fontId="41" fillId="0" borderId="40" xfId="41" applyFont="1" applyBorder="1" applyAlignment="1">
      <alignment horizontal="center"/>
    </xf>
    <xf numFmtId="0" fontId="41" fillId="0" borderId="40" xfId="41" applyFont="1" applyBorder="1" applyAlignment="1">
      <alignment horizontal="center" wrapText="1"/>
    </xf>
    <xf numFmtId="49" fontId="41" fillId="0" borderId="40" xfId="49" applyNumberFormat="1" applyFont="1" applyFill="1" applyBorder="1" applyAlignment="1" applyProtection="1">
      <alignment horizontal="left" vertical="center" wrapText="1"/>
      <protection hidden="1"/>
    </xf>
    <xf numFmtId="49" fontId="41" fillId="0" borderId="40" xfId="41" applyNumberFormat="1" applyFont="1" applyFill="1" applyBorder="1" applyAlignment="1" applyProtection="1">
      <alignment horizontal="left" vertical="center" wrapText="1"/>
      <protection hidden="1"/>
    </xf>
    <xf numFmtId="4" fontId="41" fillId="25" borderId="40" xfId="41" applyNumberFormat="1" applyFont="1" applyFill="1" applyBorder="1" applyAlignment="1" applyProtection="1">
      <alignment horizontal="right" vertical="center" shrinkToFit="1"/>
    </xf>
    <xf numFmtId="49" fontId="44" fillId="0" borderId="40" xfId="49" applyNumberFormat="1" applyFont="1" applyFill="1" applyBorder="1" applyAlignment="1" applyProtection="1">
      <alignment horizontal="left" vertical="center" wrapText="1"/>
      <protection hidden="1"/>
    </xf>
    <xf numFmtId="49" fontId="44" fillId="0" borderId="40" xfId="41" applyNumberFormat="1" applyFont="1" applyFill="1" applyBorder="1" applyAlignment="1" applyProtection="1">
      <alignment horizontal="left" vertical="center" wrapText="1"/>
      <protection hidden="1"/>
    </xf>
    <xf numFmtId="4" fontId="44" fillId="0" borderId="40" xfId="41" applyNumberFormat="1" applyFont="1" applyFill="1" applyBorder="1" applyAlignment="1" applyProtection="1">
      <alignment horizontal="right" vertical="center" shrinkToFit="1"/>
      <protection locked="0"/>
    </xf>
    <xf numFmtId="49" fontId="41" fillId="0" borderId="40" xfId="41" applyNumberFormat="1" applyFont="1" applyFill="1" applyBorder="1" applyAlignment="1" applyProtection="1">
      <alignment horizontal="left" vertical="center" wrapText="1" shrinkToFit="1"/>
      <protection hidden="1"/>
    </xf>
    <xf numFmtId="49" fontId="44" fillId="0" borderId="40" xfId="41" applyNumberFormat="1" applyFont="1" applyFill="1" applyBorder="1" applyAlignment="1" applyProtection="1">
      <alignment horizontal="left" vertical="center" wrapText="1" shrinkToFit="1"/>
      <protection hidden="1"/>
    </xf>
    <xf numFmtId="49" fontId="44" fillId="0" borderId="40" xfId="41" applyNumberFormat="1" applyFont="1" applyFill="1" applyBorder="1" applyAlignment="1" applyProtection="1">
      <alignment horizontal="left" vertical="center" shrinkToFit="1"/>
      <protection hidden="1"/>
    </xf>
    <xf numFmtId="0" fontId="44" fillId="0" borderId="40" xfId="41" applyFont="1" applyBorder="1"/>
    <xf numFmtId="0" fontId="44" fillId="18" borderId="40" xfId="39" applyFont="1" applyFill="1" applyBorder="1" applyAlignment="1">
      <alignment horizontal="left" vertical="center" wrapText="1"/>
    </xf>
    <xf numFmtId="0" fontId="44" fillId="0" borderId="40" xfId="39" applyFont="1" applyFill="1" applyBorder="1" applyAlignment="1">
      <alignment horizontal="left" vertical="center"/>
    </xf>
    <xf numFmtId="0" fontId="44" fillId="0" borderId="40" xfId="50" applyFont="1" applyFill="1" applyBorder="1" applyAlignment="1">
      <alignment horizontal="left" vertical="center" wrapText="1"/>
    </xf>
    <xf numFmtId="0" fontId="41" fillId="18" borderId="40" xfId="39" applyFont="1" applyFill="1" applyBorder="1" applyAlignment="1">
      <alignment horizontal="left" vertical="center" wrapText="1"/>
    </xf>
    <xf numFmtId="0" fontId="41" fillId="0" borderId="40" xfId="41" applyFont="1" applyBorder="1"/>
    <xf numFmtId="0" fontId="41" fillId="0" borderId="40" xfId="43" applyFont="1" applyBorder="1" applyAlignment="1">
      <alignment horizontal="left" vertical="center" wrapText="1"/>
    </xf>
    <xf numFmtId="4" fontId="41" fillId="0" borderId="40" xfId="41" applyNumberFormat="1" applyFont="1" applyFill="1" applyBorder="1" applyAlignment="1" applyProtection="1">
      <alignment horizontal="right" vertical="center" shrinkToFit="1"/>
      <protection locked="0"/>
    </xf>
    <xf numFmtId="0" fontId="32" fillId="0" borderId="8" xfId="0" applyNumberFormat="1" applyFont="1" applyFill="1" applyBorder="1" applyAlignment="1" applyProtection="1">
      <alignment horizontal="center" wrapText="1"/>
    </xf>
    <xf numFmtId="0" fontId="32" fillId="0" borderId="8" xfId="0" applyNumberFormat="1" applyFont="1" applyFill="1" applyBorder="1" applyAlignment="1" applyProtection="1">
      <alignment horizontal="center" vertical="center" wrapText="1"/>
    </xf>
    <xf numFmtId="3" fontId="22" fillId="0" borderId="41" xfId="1" applyNumberFormat="1" applyFont="1" applyBorder="1" applyProtection="1">
      <protection locked="0"/>
    </xf>
    <xf numFmtId="3" fontId="22" fillId="0" borderId="0" xfId="1" applyNumberFormat="1" applyFont="1" applyBorder="1" applyProtection="1">
      <protection locked="0"/>
    </xf>
    <xf numFmtId="0" fontId="0" fillId="0" borderId="0" xfId="0" applyBorder="1"/>
    <xf numFmtId="164" fontId="23" fillId="0" borderId="42" xfId="40" quotePrefix="1" applyNumberFormat="1" applyFont="1" applyFill="1" applyBorder="1" applyAlignment="1" applyProtection="1">
      <alignment horizontal="right"/>
    </xf>
    <xf numFmtId="164" fontId="24" fillId="0" borderId="42" xfId="40" quotePrefix="1" applyNumberFormat="1" applyFont="1" applyFill="1" applyBorder="1" applyAlignment="1" applyProtection="1">
      <alignment horizontal="right"/>
    </xf>
    <xf numFmtId="0" fontId="0" fillId="0" borderId="20" xfId="0" applyBorder="1"/>
    <xf numFmtId="0" fontId="0" fillId="0" borderId="43" xfId="0" applyBorder="1"/>
    <xf numFmtId="0" fontId="2" fillId="0" borderId="44" xfId="0" applyFont="1" applyBorder="1"/>
    <xf numFmtId="0" fontId="31" fillId="0" borderId="0" xfId="0" applyFont="1" applyBorder="1"/>
    <xf numFmtId="0" fontId="30" fillId="0" borderId="0" xfId="0" applyFont="1" applyBorder="1"/>
    <xf numFmtId="0" fontId="0" fillId="0" borderId="45" xfId="0" applyBorder="1"/>
    <xf numFmtId="0" fontId="0" fillId="0" borderId="30" xfId="0" applyBorder="1"/>
    <xf numFmtId="4" fontId="31" fillId="0" borderId="0" xfId="0" applyNumberFormat="1" applyFont="1" applyBorder="1"/>
    <xf numFmtId="0" fontId="0" fillId="0" borderId="25" xfId="0" applyBorder="1"/>
    <xf numFmtId="164" fontId="24" fillId="0" borderId="46" xfId="40" quotePrefix="1" applyNumberFormat="1" applyFont="1" applyFill="1" applyBorder="1" applyAlignment="1" applyProtection="1">
      <alignment horizontal="right"/>
    </xf>
    <xf numFmtId="0" fontId="23" fillId="20" borderId="47" xfId="1" applyFont="1" applyFill="1" applyBorder="1" applyAlignment="1">
      <alignment vertical="center"/>
    </xf>
    <xf numFmtId="49" fontId="24" fillId="20" borderId="48" xfId="1" applyNumberFormat="1" applyFont="1" applyFill="1" applyBorder="1" applyAlignment="1">
      <alignment horizontal="right"/>
    </xf>
    <xf numFmtId="0" fontId="24" fillId="20" borderId="48" xfId="1" applyFont="1" applyFill="1" applyBorder="1"/>
    <xf numFmtId="4" fontId="23" fillId="20" borderId="49" xfId="1" applyNumberFormat="1" applyFont="1" applyFill="1" applyBorder="1" applyAlignment="1" applyProtection="1">
      <alignment horizontal="right" vertical="center"/>
    </xf>
    <xf numFmtId="4" fontId="23" fillId="20" borderId="48" xfId="1" applyNumberFormat="1" applyFont="1" applyFill="1" applyBorder="1" applyAlignment="1" applyProtection="1">
      <alignment horizontal="right" vertical="center"/>
    </xf>
    <xf numFmtId="4" fontId="23" fillId="20" borderId="50" xfId="1" applyNumberFormat="1" applyFont="1" applyFill="1" applyBorder="1" applyAlignment="1" applyProtection="1">
      <alignment horizontal="right" vertical="center"/>
    </xf>
    <xf numFmtId="3" fontId="21" fillId="0" borderId="41" xfId="1" applyNumberFormat="1" applyFont="1" applyBorder="1" applyAlignment="1" applyProtection="1">
      <alignment horizontal="left"/>
      <protection locked="0"/>
    </xf>
    <xf numFmtId="3" fontId="21" fillId="0" borderId="0" xfId="1" applyNumberFormat="1" applyFont="1" applyBorder="1" applyAlignment="1" applyProtection="1">
      <alignment horizontal="left"/>
      <protection locked="0"/>
    </xf>
    <xf numFmtId="3" fontId="47" fillId="0" borderId="16" xfId="1" applyNumberFormat="1" applyFont="1" applyBorder="1" applyProtection="1">
      <protection locked="0"/>
    </xf>
    <xf numFmtId="3" fontId="25" fillId="0" borderId="16" xfId="1" quotePrefix="1" applyNumberFormat="1" applyFont="1" applyBorder="1" applyAlignment="1" applyProtection="1">
      <alignment horizontal="left"/>
      <protection locked="0"/>
    </xf>
    <xf numFmtId="3" fontId="48" fillId="0" borderId="16" xfId="1" applyNumberFormat="1" applyFont="1" applyBorder="1" applyProtection="1">
      <protection locked="0"/>
    </xf>
    <xf numFmtId="164" fontId="24" fillId="0" borderId="11" xfId="40" quotePrefix="1" applyNumberFormat="1" applyFont="1" applyFill="1" applyBorder="1" applyAlignment="1" applyProtection="1">
      <alignment horizontal="right"/>
    </xf>
    <xf numFmtId="164" fontId="24" fillId="0" borderId="51" xfId="40" quotePrefix="1" applyNumberFormat="1" applyFont="1" applyFill="1" applyBorder="1" applyAlignment="1" applyProtection="1">
      <alignment horizontal="right"/>
    </xf>
    <xf numFmtId="164" fontId="23" fillId="0" borderId="51" xfId="40" quotePrefix="1" applyNumberFormat="1" applyFont="1" applyFill="1" applyBorder="1" applyAlignment="1" applyProtection="1">
      <alignment horizontal="right"/>
    </xf>
    <xf numFmtId="4" fontId="23" fillId="0" borderId="34" xfId="1" applyNumberFormat="1" applyFont="1" applyFill="1" applyBorder="1" applyAlignment="1" applyProtection="1">
      <alignment horizontal="right"/>
    </xf>
    <xf numFmtId="164" fontId="23" fillId="0" borderId="52" xfId="40" quotePrefix="1" applyNumberFormat="1" applyFont="1" applyFill="1" applyBorder="1" applyAlignment="1" applyProtection="1">
      <alignment horizontal="right"/>
    </xf>
    <xf numFmtId="164" fontId="23" fillId="0" borderId="34" xfId="40" applyNumberFormat="1" applyFont="1" applyFill="1" applyBorder="1" applyAlignment="1" applyProtection="1">
      <protection locked="0"/>
    </xf>
    <xf numFmtId="0" fontId="33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6" fillId="0" borderId="63" xfId="43" applyFont="1" applyBorder="1" applyAlignment="1"/>
    <xf numFmtId="39" fontId="23" fillId="0" borderId="11" xfId="40" applyFont="1" applyBorder="1" applyAlignment="1">
      <alignment wrapText="1"/>
    </xf>
    <xf numFmtId="49" fontId="23" fillId="0" borderId="20" xfId="1" applyNumberFormat="1" applyFont="1" applyFill="1" applyBorder="1" applyAlignment="1" applyProtection="1">
      <alignment horizontal="left" wrapText="1"/>
    </xf>
    <xf numFmtId="49" fontId="23" fillId="0" borderId="20" xfId="1" applyNumberFormat="1" applyFont="1" applyFill="1" applyBorder="1" applyAlignment="1" applyProtection="1">
      <alignment horizontal="left"/>
    </xf>
    <xf numFmtId="49" fontId="23" fillId="0" borderId="11" xfId="1" applyNumberFormat="1" applyFont="1" applyFill="1" applyBorder="1" applyAlignment="1" applyProtection="1">
      <alignment horizontal="left"/>
    </xf>
    <xf numFmtId="0" fontId="24" fillId="0" borderId="11" xfId="1" applyFont="1" applyFill="1" applyBorder="1" applyAlignment="1"/>
    <xf numFmtId="164" fontId="24" fillId="0" borderId="11" xfId="40" quotePrefix="1" applyNumberFormat="1" applyFont="1" applyFill="1" applyBorder="1" applyAlignment="1"/>
    <xf numFmtId="4" fontId="24" fillId="0" borderId="11" xfId="1" applyNumberFormat="1" applyFont="1" applyFill="1" applyBorder="1"/>
    <xf numFmtId="4" fontId="24" fillId="0" borderId="11" xfId="1" applyNumberFormat="1" applyFont="1" applyFill="1" applyBorder="1" applyAlignment="1" applyProtection="1">
      <alignment horizontal="right"/>
    </xf>
    <xf numFmtId="4" fontId="30" fillId="0" borderId="0" xfId="0" applyNumberFormat="1" applyFont="1" applyBorder="1"/>
    <xf numFmtId="4" fontId="30" fillId="0" borderId="31" xfId="0" applyNumberFormat="1" applyFont="1" applyBorder="1"/>
    <xf numFmtId="164" fontId="23" fillId="0" borderId="10" xfId="40" quotePrefix="1" applyNumberFormat="1" applyFont="1" applyFill="1" applyBorder="1" applyAlignment="1"/>
    <xf numFmtId="164" fontId="23" fillId="0" borderId="10" xfId="40" applyNumberFormat="1" applyFont="1" applyBorder="1" applyAlignment="1"/>
    <xf numFmtId="4" fontId="30" fillId="0" borderId="11" xfId="0" applyNumberFormat="1" applyFont="1" applyBorder="1"/>
    <xf numFmtId="0" fontId="0" fillId="0" borderId="31" xfId="0" applyBorder="1"/>
    <xf numFmtId="0" fontId="0" fillId="0" borderId="11" xfId="0" applyBorder="1"/>
    <xf numFmtId="0" fontId="0" fillId="0" borderId="32" xfId="0" applyBorder="1"/>
    <xf numFmtId="4" fontId="23" fillId="0" borderId="10" xfId="1" applyNumberFormat="1" applyFont="1" applyFill="1" applyBorder="1"/>
    <xf numFmtId="164" fontId="24" fillId="0" borderId="66" xfId="40" quotePrefix="1" applyNumberFormat="1" applyFont="1" applyFill="1" applyBorder="1" applyAlignment="1" applyProtection="1">
      <alignment horizontal="right"/>
    </xf>
    <xf numFmtId="164" fontId="24" fillId="0" borderId="36" xfId="40" applyNumberFormat="1" applyFont="1" applyFill="1" applyBorder="1" applyAlignment="1"/>
    <xf numFmtId="4" fontId="24" fillId="0" borderId="36" xfId="1" applyNumberFormat="1" applyFont="1" applyFill="1" applyBorder="1"/>
    <xf numFmtId="164" fontId="24" fillId="0" borderId="36" xfId="40" applyNumberFormat="1" applyFont="1" applyFill="1" applyBorder="1" applyAlignment="1" applyProtection="1">
      <protection locked="0"/>
    </xf>
    <xf numFmtId="39" fontId="24" fillId="0" borderId="17" xfId="40" applyFont="1" applyBorder="1" applyAlignment="1">
      <alignment horizontal="left"/>
    </xf>
    <xf numFmtId="164" fontId="24" fillId="0" borderId="17" xfId="40" applyNumberFormat="1" applyFont="1" applyBorder="1" applyAlignment="1"/>
    <xf numFmtId="0" fontId="0" fillId="0" borderId="34" xfId="0" applyBorder="1"/>
    <xf numFmtId="164" fontId="23" fillId="0" borderId="10" xfId="40" applyNumberFormat="1" applyFont="1" applyFill="1" applyBorder="1" applyAlignment="1" applyProtection="1">
      <protection locked="0"/>
    </xf>
    <xf numFmtId="0" fontId="31" fillId="0" borderId="32" xfId="0" applyFont="1" applyBorder="1" applyAlignment="1">
      <alignment wrapText="1"/>
    </xf>
    <xf numFmtId="164" fontId="24" fillId="0" borderId="67" xfId="40" applyNumberFormat="1" applyFont="1" applyFill="1" applyBorder="1" applyAlignment="1" applyProtection="1">
      <protection locked="0"/>
    </xf>
    <xf numFmtId="164" fontId="24" fillId="0" borderId="17" xfId="40" quotePrefix="1" applyNumberFormat="1" applyFont="1" applyFill="1" applyBorder="1" applyAlignment="1" applyProtection="1">
      <alignment horizontal="right"/>
    </xf>
    <xf numFmtId="0" fontId="0" fillId="0" borderId="10" xfId="0" applyBorder="1"/>
    <xf numFmtId="164" fontId="23" fillId="0" borderId="68" xfId="40" quotePrefix="1" applyNumberFormat="1" applyFont="1" applyFill="1" applyBorder="1" applyAlignment="1" applyProtection="1">
      <alignment horizontal="right"/>
    </xf>
    <xf numFmtId="0" fontId="0" fillId="0" borderId="51" xfId="0" applyBorder="1"/>
    <xf numFmtId="0" fontId="30" fillId="0" borderId="33" xfId="0" applyFont="1" applyBorder="1"/>
    <xf numFmtId="0" fontId="0" fillId="0" borderId="8" xfId="0" applyBorder="1"/>
    <xf numFmtId="0" fontId="0" fillId="0" borderId="69" xfId="0" applyBorder="1"/>
    <xf numFmtId="0" fontId="36" fillId="22" borderId="72" xfId="0" applyFont="1" applyFill="1" applyBorder="1" applyAlignment="1">
      <alignment horizontal="left"/>
    </xf>
    <xf numFmtId="0" fontId="17" fillId="22" borderId="71" xfId="0" applyNumberFormat="1" applyFont="1" applyFill="1" applyBorder="1" applyAlignment="1" applyProtection="1"/>
    <xf numFmtId="0" fontId="17" fillId="22" borderId="39" xfId="0" applyNumberFormat="1" applyFont="1" applyFill="1" applyBorder="1" applyAlignment="1" applyProtection="1"/>
    <xf numFmtId="0" fontId="35" fillId="0" borderId="39" xfId="0" quotePrefix="1" applyNumberFormat="1" applyFont="1" applyFill="1" applyBorder="1" applyAlignment="1" applyProtection="1">
      <alignment horizontal="left"/>
    </xf>
    <xf numFmtId="0" fontId="35" fillId="0" borderId="72" xfId="0" quotePrefix="1" applyFont="1" applyBorder="1" applyAlignment="1">
      <alignment horizontal="left" wrapText="1"/>
    </xf>
    <xf numFmtId="0" fontId="35" fillId="0" borderId="71" xfId="0" quotePrefix="1" applyFont="1" applyBorder="1" applyAlignment="1">
      <alignment horizontal="left" wrapText="1"/>
    </xf>
    <xf numFmtId="0" fontId="35" fillId="0" borderId="71" xfId="0" quotePrefix="1" applyFont="1" applyBorder="1" applyAlignment="1">
      <alignment horizontal="center" wrapText="1"/>
    </xf>
    <xf numFmtId="0" fontId="35" fillId="0" borderId="70" xfId="0" quotePrefix="1" applyNumberFormat="1" applyFont="1" applyFill="1" applyBorder="1" applyAlignment="1" applyProtection="1">
      <alignment horizontal="left"/>
    </xf>
    <xf numFmtId="0" fontId="32" fillId="0" borderId="73" xfId="0" applyNumberFormat="1" applyFont="1" applyFill="1" applyBorder="1" applyAlignment="1" applyProtection="1">
      <alignment horizontal="center" wrapText="1"/>
    </xf>
    <xf numFmtId="0" fontId="0" fillId="0" borderId="38" xfId="0" applyBorder="1"/>
    <xf numFmtId="3" fontId="35" fillId="0" borderId="39" xfId="0" applyNumberFormat="1" applyFont="1" applyBorder="1" applyAlignment="1">
      <alignment horizontal="right"/>
    </xf>
    <xf numFmtId="3" fontId="35" fillId="0" borderId="64" xfId="0" applyNumberFormat="1" applyFont="1" applyBorder="1" applyAlignment="1">
      <alignment horizontal="right"/>
    </xf>
    <xf numFmtId="3" fontId="35" fillId="22" borderId="73" xfId="0" applyNumberFormat="1" applyFont="1" applyFill="1" applyBorder="1" applyAlignment="1">
      <alignment horizontal="right"/>
    </xf>
    <xf numFmtId="3" fontId="35" fillId="22" borderId="8" xfId="0" applyNumberFormat="1" applyFont="1" applyFill="1" applyBorder="1" applyAlignment="1"/>
    <xf numFmtId="0" fontId="34" fillId="0" borderId="23" xfId="0" applyNumberFormat="1" applyFont="1" applyFill="1" applyBorder="1" applyAlignment="1" applyProtection="1"/>
    <xf numFmtId="0" fontId="35" fillId="22" borderId="37" xfId="0" applyNumberFormat="1" applyFont="1" applyFill="1" applyBorder="1" applyAlignment="1" applyProtection="1">
      <alignment horizontal="left" wrapText="1"/>
    </xf>
    <xf numFmtId="0" fontId="35" fillId="22" borderId="38" xfId="0" applyNumberFormat="1" applyFont="1" applyFill="1" applyBorder="1" applyAlignment="1" applyProtection="1">
      <alignment horizontal="left" wrapText="1"/>
    </xf>
    <xf numFmtId="0" fontId="35" fillId="22" borderId="39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horizontal="left" vertical="top"/>
    </xf>
    <xf numFmtId="0" fontId="33" fillId="0" borderId="0" xfId="0" applyNumberFormat="1" applyFont="1" applyFill="1" applyBorder="1" applyAlignment="1" applyProtection="1">
      <alignment horizontal="left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36" fillId="22" borderId="37" xfId="0" applyNumberFormat="1" applyFont="1" applyFill="1" applyBorder="1" applyAlignment="1" applyProtection="1">
      <alignment horizontal="left" wrapText="1"/>
    </xf>
    <xf numFmtId="0" fontId="19" fillId="22" borderId="38" xfId="0" applyNumberFormat="1" applyFont="1" applyFill="1" applyBorder="1" applyAlignment="1" applyProtection="1">
      <alignment wrapText="1"/>
    </xf>
    <xf numFmtId="0" fontId="17" fillId="22" borderId="39" xfId="0" applyNumberFormat="1" applyFont="1" applyFill="1" applyBorder="1" applyAlignment="1" applyProtection="1"/>
    <xf numFmtId="0" fontId="36" fillId="0" borderId="37" xfId="0" applyNumberFormat="1" applyFont="1" applyFill="1" applyBorder="1" applyAlignment="1" applyProtection="1">
      <alignment horizontal="left" wrapText="1"/>
    </xf>
    <xf numFmtId="0" fontId="19" fillId="0" borderId="38" xfId="0" applyNumberFormat="1" applyFont="1" applyFill="1" applyBorder="1" applyAlignment="1" applyProtection="1">
      <alignment wrapText="1"/>
    </xf>
    <xf numFmtId="0" fontId="17" fillId="0" borderId="39" xfId="0" applyNumberFormat="1" applyFont="1" applyFill="1" applyBorder="1" applyAlignment="1" applyProtection="1"/>
    <xf numFmtId="0" fontId="36" fillId="0" borderId="37" xfId="0" quotePrefix="1" applyFont="1" applyFill="1" applyBorder="1" applyAlignment="1">
      <alignment horizontal="left"/>
    </xf>
    <xf numFmtId="0" fontId="17" fillId="0" borderId="38" xfId="0" applyNumberFormat="1" applyFont="1" applyFill="1" applyBorder="1" applyAlignment="1" applyProtection="1"/>
    <xf numFmtId="0" fontId="36" fillId="0" borderId="37" xfId="0" quotePrefix="1" applyNumberFormat="1" applyFont="1" applyFill="1" applyBorder="1" applyAlignment="1" applyProtection="1">
      <alignment horizontal="left" wrapText="1"/>
    </xf>
    <xf numFmtId="0" fontId="17" fillId="0" borderId="39" xfId="0" applyNumberFormat="1" applyFont="1" applyFill="1" applyBorder="1" applyAlignment="1" applyProtection="1">
      <alignment wrapText="1"/>
    </xf>
    <xf numFmtId="0" fontId="36" fillId="0" borderId="37" xfId="0" quotePrefix="1" applyFont="1" applyBorder="1" applyAlignment="1">
      <alignment horizontal="left"/>
    </xf>
    <xf numFmtId="0" fontId="36" fillId="22" borderId="37" xfId="0" quotePrefix="1" applyNumberFormat="1" applyFont="1" applyFill="1" applyBorder="1" applyAlignment="1" applyProtection="1">
      <alignment horizontal="left" wrapText="1"/>
    </xf>
    <xf numFmtId="0" fontId="19" fillId="22" borderId="39" xfId="0" applyNumberFormat="1" applyFont="1" applyFill="1" applyBorder="1" applyAlignment="1" applyProtection="1">
      <alignment wrapText="1"/>
    </xf>
    <xf numFmtId="0" fontId="33" fillId="0" borderId="38" xfId="0" applyNumberFormat="1" applyFont="1" applyFill="1" applyBorder="1" applyAlignment="1" applyProtection="1">
      <alignment horizontal="center" vertical="center" wrapText="1"/>
    </xf>
    <xf numFmtId="0" fontId="34" fillId="0" borderId="38" xfId="0" applyNumberFormat="1" applyFont="1" applyFill="1" applyBorder="1" applyAlignment="1" applyProtection="1">
      <alignment horizontal="center" vertical="center" wrapText="1"/>
    </xf>
    <xf numFmtId="0" fontId="18" fillId="0" borderId="38" xfId="0" applyNumberFormat="1" applyFont="1" applyFill="1" applyBorder="1" applyAlignment="1" applyProtection="1"/>
    <xf numFmtId="0" fontId="35" fillId="23" borderId="37" xfId="0" applyNumberFormat="1" applyFont="1" applyFill="1" applyBorder="1" applyAlignment="1" applyProtection="1">
      <alignment horizontal="left" wrapText="1"/>
    </xf>
    <xf numFmtId="0" fontId="35" fillId="23" borderId="38" xfId="0" applyNumberFormat="1" applyFont="1" applyFill="1" applyBorder="1" applyAlignment="1" applyProtection="1">
      <alignment horizontal="left" wrapText="1"/>
    </xf>
    <xf numFmtId="0" fontId="35" fillId="23" borderId="39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33" fillId="0" borderId="38" xfId="0" quotePrefix="1" applyNumberFormat="1" applyFont="1" applyFill="1" applyBorder="1" applyAlignment="1" applyProtection="1">
      <alignment horizontal="center" vertical="center" wrapText="1"/>
    </xf>
    <xf numFmtId="0" fontId="19" fillId="0" borderId="39" xfId="0" applyNumberFormat="1" applyFont="1" applyFill="1" applyBorder="1" applyAlignment="1" applyProtection="1">
      <alignment wrapText="1"/>
    </xf>
    <xf numFmtId="0" fontId="36" fillId="22" borderId="72" xfId="0" quotePrefix="1" applyNumberFormat="1" applyFont="1" applyFill="1" applyBorder="1" applyAlignment="1" applyProtection="1">
      <alignment horizontal="left" wrapText="1"/>
    </xf>
    <xf numFmtId="0" fontId="19" fillId="22" borderId="71" xfId="0" applyNumberFormat="1" applyFont="1" applyFill="1" applyBorder="1" applyAlignment="1" applyProtection="1">
      <alignment wrapText="1"/>
    </xf>
    <xf numFmtId="0" fontId="33" fillId="0" borderId="37" xfId="0" quotePrefix="1" applyNumberFormat="1" applyFont="1" applyFill="1" applyBorder="1" applyAlignment="1" applyProtection="1">
      <alignment horizontal="center" vertical="center" wrapText="1"/>
    </xf>
    <xf numFmtId="0" fontId="18" fillId="0" borderId="39" xfId="0" applyNumberFormat="1" applyFont="1" applyFill="1" applyBorder="1" applyAlignment="1" applyProtection="1"/>
    <xf numFmtId="49" fontId="41" fillId="0" borderId="40" xfId="49" applyNumberFormat="1" applyFont="1" applyFill="1" applyBorder="1" applyAlignment="1" applyProtection="1">
      <alignment horizontal="left" vertical="center" wrapText="1"/>
      <protection hidden="1"/>
    </xf>
    <xf numFmtId="0" fontId="41" fillId="0" borderId="40" xfId="43" applyFont="1" applyBorder="1" applyAlignment="1">
      <alignment horizontal="left" vertical="center" wrapText="1"/>
    </xf>
    <xf numFmtId="0" fontId="42" fillId="0" borderId="0" xfId="43" applyFont="1" applyAlignment="1">
      <alignment horizontal="center"/>
    </xf>
    <xf numFmtId="0" fontId="43" fillId="0" borderId="0" xfId="43" applyFont="1" applyAlignment="1">
      <alignment horizontal="center"/>
    </xf>
    <xf numFmtId="0" fontId="38" fillId="24" borderId="40" xfId="41" applyFont="1" applyFill="1" applyBorder="1" applyAlignment="1">
      <alignment horizontal="center" vertical="center"/>
    </xf>
    <xf numFmtId="0" fontId="17" fillId="24" borderId="40" xfId="43" applyFill="1" applyBorder="1" applyAlignment="1">
      <alignment vertical="center"/>
    </xf>
    <xf numFmtId="0" fontId="41" fillId="24" borderId="40" xfId="41" applyFont="1" applyFill="1" applyBorder="1" applyAlignment="1">
      <alignment horizontal="center" vertical="center"/>
    </xf>
    <xf numFmtId="0" fontId="44" fillId="24" borderId="40" xfId="43" applyFont="1" applyFill="1" applyBorder="1" applyAlignment="1">
      <alignment vertical="center"/>
    </xf>
    <xf numFmtId="49" fontId="23" fillId="0" borderId="30" xfId="1" applyNumberFormat="1" applyFont="1" applyFill="1" applyBorder="1" applyAlignment="1" applyProtection="1">
      <alignment horizontal="left" wrapText="1"/>
    </xf>
    <xf numFmtId="49" fontId="23" fillId="0" borderId="31" xfId="1" applyNumberFormat="1" applyFont="1" applyFill="1" applyBorder="1" applyAlignment="1" applyProtection="1">
      <alignment horizontal="left" wrapText="1"/>
    </xf>
    <xf numFmtId="49" fontId="23" fillId="0" borderId="32" xfId="1" applyNumberFormat="1" applyFont="1" applyFill="1" applyBorder="1" applyAlignment="1" applyProtection="1">
      <alignment horizontal="left" wrapText="1"/>
    </xf>
    <xf numFmtId="164" fontId="26" fillId="19" borderId="64" xfId="40" applyNumberFormat="1" applyFont="1" applyFill="1" applyBorder="1" applyAlignment="1" applyProtection="1">
      <alignment horizontal="center" vertical="center" wrapText="1"/>
    </xf>
    <xf numFmtId="164" fontId="26" fillId="19" borderId="65" xfId="40" applyNumberFormat="1" applyFont="1" applyFill="1" applyBorder="1" applyAlignment="1" applyProtection="1">
      <alignment horizontal="center" vertical="center" wrapText="1"/>
    </xf>
    <xf numFmtId="49" fontId="23" fillId="0" borderId="20" xfId="1" applyNumberFormat="1" applyFont="1" applyFill="1" applyBorder="1" applyAlignment="1" applyProtection="1">
      <alignment horizontal="left" wrapText="1"/>
    </xf>
    <xf numFmtId="49" fontId="23" fillId="0" borderId="11" xfId="1" applyNumberFormat="1" applyFont="1" applyFill="1" applyBorder="1" applyAlignment="1" applyProtection="1">
      <alignment horizontal="left" wrapText="1"/>
    </xf>
    <xf numFmtId="49" fontId="23" fillId="0" borderId="25" xfId="40" applyNumberFormat="1" applyFont="1" applyFill="1" applyBorder="1" applyAlignment="1">
      <alignment wrapText="1"/>
    </xf>
    <xf numFmtId="0" fontId="22" fillId="0" borderId="26" xfId="1" applyNumberFormat="1" applyFont="1" applyFill="1" applyBorder="1" applyAlignment="1" applyProtection="1">
      <alignment wrapText="1"/>
    </xf>
    <xf numFmtId="0" fontId="22" fillId="0" borderId="27" xfId="1" applyNumberFormat="1" applyFont="1" applyFill="1" applyBorder="1" applyAlignment="1" applyProtection="1">
      <alignment wrapText="1"/>
    </xf>
    <xf numFmtId="164" fontId="26" fillId="19" borderId="8" xfId="40" applyNumberFormat="1" applyFont="1" applyFill="1" applyBorder="1" applyAlignment="1" applyProtection="1">
      <alignment horizontal="center" vertical="center" wrapText="1"/>
    </xf>
    <xf numFmtId="0" fontId="29" fillId="19" borderId="22" xfId="38" applyFont="1" applyFill="1" applyBorder="1" applyAlignment="1">
      <alignment horizontal="center" vertical="center" wrapText="1"/>
    </xf>
    <xf numFmtId="49" fontId="23" fillId="0" borderId="20" xfId="40" applyNumberFormat="1" applyFont="1" applyFill="1" applyBorder="1" applyAlignment="1">
      <alignment wrapText="1"/>
    </xf>
    <xf numFmtId="0" fontId="22" fillId="0" borderId="11" xfId="1" applyNumberFormat="1" applyFont="1" applyFill="1" applyBorder="1" applyAlignment="1" applyProtection="1">
      <alignment wrapText="1"/>
    </xf>
    <xf numFmtId="49" fontId="26" fillId="0" borderId="28" xfId="40" applyNumberFormat="1" applyFont="1" applyFill="1" applyBorder="1" applyAlignment="1" applyProtection="1">
      <alignment horizontal="left" vertical="center" wrapText="1"/>
    </xf>
    <xf numFmtId="0" fontId="46" fillId="0" borderId="29" xfId="1" applyFont="1" applyBorder="1" applyAlignment="1">
      <alignment vertical="center" wrapText="1"/>
    </xf>
    <xf numFmtId="2" fontId="23" fillId="0" borderId="30" xfId="1" applyNumberFormat="1" applyFont="1" applyFill="1" applyBorder="1" applyAlignment="1" applyProtection="1">
      <alignment horizontal="left" wrapText="1"/>
    </xf>
    <xf numFmtId="2" fontId="23" fillId="0" borderId="31" xfId="1" applyNumberFormat="1" applyFont="1" applyFill="1" applyBorder="1" applyAlignment="1" applyProtection="1">
      <alignment horizontal="left" wrapText="1"/>
    </xf>
    <xf numFmtId="2" fontId="23" fillId="0" borderId="32" xfId="1" applyNumberFormat="1" applyFont="1" applyFill="1" applyBorder="1" applyAlignment="1" applyProtection="1">
      <alignment horizontal="left" wrapText="1"/>
    </xf>
    <xf numFmtId="0" fontId="23" fillId="21" borderId="8" xfId="1" applyFont="1" applyFill="1" applyBorder="1" applyAlignment="1" applyProtection="1">
      <alignment horizontal="center"/>
      <protection locked="0"/>
    </xf>
    <xf numFmtId="4" fontId="26" fillId="18" borderId="64" xfId="1" applyNumberFormat="1" applyFont="1" applyFill="1" applyBorder="1" applyAlignment="1">
      <alignment horizontal="center" vertical="center" wrapText="1"/>
    </xf>
    <xf numFmtId="4" fontId="26" fillId="18" borderId="65" xfId="1" applyNumberFormat="1" applyFont="1" applyFill="1" applyBorder="1" applyAlignment="1">
      <alignment horizontal="center" vertical="center" wrapText="1"/>
    </xf>
    <xf numFmtId="0" fontId="25" fillId="0" borderId="0" xfId="1" applyNumberFormat="1" applyFont="1" applyFill="1" applyBorder="1" applyAlignment="1" applyProtection="1">
      <alignment horizontal="center" vertical="center"/>
      <protection locked="0"/>
    </xf>
    <xf numFmtId="49" fontId="26" fillId="0" borderId="23" xfId="40" quotePrefix="1" applyNumberFormat="1" applyFont="1" applyBorder="1" applyAlignment="1">
      <alignment horizontal="center" vertical="center" wrapText="1"/>
    </xf>
    <xf numFmtId="0" fontId="45" fillId="0" borderId="24" xfId="1" applyFont="1" applyBorder="1" applyAlignment="1">
      <alignment horizontal="center" vertical="center" wrapText="1"/>
    </xf>
    <xf numFmtId="39" fontId="26" fillId="0" borderId="23" xfId="40" applyFont="1" applyFill="1" applyBorder="1" applyAlignment="1" applyProtection="1">
      <alignment horizontal="center" vertical="center" wrapText="1"/>
    </xf>
    <xf numFmtId="0" fontId="45" fillId="0" borderId="24" xfId="1" applyFont="1" applyBorder="1" applyAlignment="1">
      <alignment vertical="center" wrapText="1"/>
    </xf>
    <xf numFmtId="0" fontId="49" fillId="0" borderId="53" xfId="0" applyNumberFormat="1" applyFont="1" applyFill="1" applyBorder="1" applyAlignment="1" applyProtection="1">
      <alignment vertical="top" wrapText="1"/>
    </xf>
    <xf numFmtId="0" fontId="49" fillId="0" borderId="55" xfId="0" applyNumberFormat="1" applyFont="1" applyFill="1" applyBorder="1" applyAlignment="1" applyProtection="1">
      <alignment vertical="top" wrapText="1"/>
    </xf>
    <xf numFmtId="0" fontId="22" fillId="0" borderId="54" xfId="0" applyNumberFormat="1" applyFont="1" applyFill="1" applyBorder="1" applyAlignment="1" applyProtection="1">
      <alignment horizontal="left" vertical="top" wrapText="1"/>
    </xf>
    <xf numFmtId="0" fontId="22" fillId="0" borderId="56" xfId="0" applyNumberFormat="1" applyFont="1" applyFill="1" applyBorder="1" applyAlignment="1" applyProtection="1">
      <alignment horizontal="left" vertical="top" wrapText="1"/>
    </xf>
    <xf numFmtId="0" fontId="49" fillId="0" borderId="57" xfId="0" applyNumberFormat="1" applyFont="1" applyFill="1" applyBorder="1" applyAlignment="1" applyProtection="1">
      <alignment vertical="top" wrapText="1"/>
    </xf>
    <xf numFmtId="0" fontId="49" fillId="0" borderId="59" xfId="0" applyNumberFormat="1" applyFont="1" applyFill="1" applyBorder="1" applyAlignment="1" applyProtection="1">
      <alignment vertical="top" wrapText="1"/>
    </xf>
    <xf numFmtId="0" fontId="22" fillId="0" borderId="58" xfId="0" applyNumberFormat="1" applyFont="1" applyFill="1" applyBorder="1" applyAlignment="1" applyProtection="1">
      <alignment horizontal="left" vertical="top" wrapText="1"/>
    </xf>
    <xf numFmtId="0" fontId="22" fillId="0" borderId="60" xfId="0" applyNumberFormat="1" applyFont="1" applyFill="1" applyBorder="1" applyAlignment="1" applyProtection="1">
      <alignment horizontal="left" vertical="top" wrapText="1"/>
    </xf>
    <xf numFmtId="0" fontId="49" fillId="0" borderId="61" xfId="0" applyNumberFormat="1" applyFont="1" applyFill="1" applyBorder="1" applyAlignment="1" applyProtection="1">
      <alignment vertical="top" wrapText="1"/>
    </xf>
    <xf numFmtId="0" fontId="22" fillId="0" borderId="62" xfId="0" applyNumberFormat="1" applyFont="1" applyFill="1" applyBorder="1" applyAlignment="1" applyProtection="1">
      <alignment horizontal="left" vertical="top" wrapText="1"/>
    </xf>
    <xf numFmtId="0" fontId="22" fillId="0" borderId="58" xfId="0" applyNumberFormat="1" applyFont="1" applyFill="1" applyBorder="1" applyAlignment="1" applyProtection="1">
      <alignment vertical="top" wrapText="1"/>
    </xf>
    <xf numFmtId="0" fontId="22" fillId="0" borderId="60" xfId="0" applyNumberFormat="1" applyFont="1" applyFill="1" applyBorder="1" applyAlignment="1" applyProtection="1">
      <alignment vertical="top" wrapText="1"/>
    </xf>
    <xf numFmtId="0" fontId="22" fillId="0" borderId="56" xfId="0" applyNumberFormat="1" applyFont="1" applyFill="1" applyBorder="1" applyAlignment="1" applyProtection="1">
      <alignment vertical="top" wrapText="1"/>
    </xf>
  </cellXfs>
  <cellStyles count="5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_RASHODI ODV.KUOLTU" xfId="38"/>
    <cellStyle name="Normal 3" xfId="39"/>
    <cellStyle name="Normal 4" xfId="40"/>
    <cellStyle name="Normal 5" xfId="41"/>
    <cellStyle name="Normal 6" xfId="1"/>
    <cellStyle name="Normal_Podaci" xfId="49"/>
    <cellStyle name="Normalno 2" xfId="42"/>
    <cellStyle name="Normalno 2 2" xfId="43"/>
    <cellStyle name="Normalno 2_Copy of Tablica 2 rashodi.-sš-2018-20" xfId="44"/>
    <cellStyle name="Obično_List1" xfId="45"/>
    <cellStyle name="Obično_List4" xfId="46"/>
    <cellStyle name="Obično_List5" xfId="47"/>
    <cellStyle name="Obično_List7" xfId="50"/>
    <cellStyle name="Total 2" xfId="48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0" workbookViewId="0">
      <selection activeCell="J32" sqref="J31:J32"/>
    </sheetView>
  </sheetViews>
  <sheetFormatPr defaultRowHeight="15" x14ac:dyDescent="0.25"/>
  <cols>
    <col min="5" max="5" width="19.85546875" customWidth="1"/>
    <col min="6" max="6" width="20.42578125" customWidth="1"/>
    <col min="7" max="7" width="14.7109375" customWidth="1"/>
    <col min="8" max="8" width="17.5703125" customWidth="1"/>
    <col min="9" max="9" width="12.7109375" customWidth="1"/>
    <col min="10" max="10" width="13" customWidth="1"/>
  </cols>
  <sheetData>
    <row r="1" spans="1:10" x14ac:dyDescent="0.25">
      <c r="A1" s="101"/>
      <c r="B1" s="101"/>
      <c r="C1" s="101"/>
      <c r="D1" s="102"/>
      <c r="E1" s="101"/>
      <c r="F1" s="101"/>
      <c r="G1" s="101"/>
      <c r="H1" s="101"/>
    </row>
    <row r="2" spans="1:10" ht="33" customHeight="1" x14ac:dyDescent="0.25">
      <c r="A2" s="241" t="s">
        <v>295</v>
      </c>
      <c r="B2" s="241"/>
      <c r="C2" s="241"/>
      <c r="D2" s="241"/>
      <c r="E2" s="241"/>
      <c r="F2" s="241"/>
      <c r="G2" s="241"/>
      <c r="H2" s="241"/>
    </row>
    <row r="3" spans="1:10" ht="135.75" customHeight="1" x14ac:dyDescent="0.25">
      <c r="A3" s="242" t="s">
        <v>501</v>
      </c>
      <c r="B3" s="242"/>
      <c r="C3" s="242"/>
      <c r="D3" s="242"/>
      <c r="E3" s="242"/>
      <c r="F3" s="242"/>
      <c r="G3" s="242"/>
      <c r="H3" s="242"/>
    </row>
    <row r="4" spans="1:10" ht="18" x14ac:dyDescent="0.25">
      <c r="A4" s="243" t="s">
        <v>279</v>
      </c>
      <c r="B4" s="243"/>
      <c r="C4" s="243"/>
      <c r="D4" s="243"/>
      <c r="E4" s="243"/>
      <c r="F4" s="243"/>
      <c r="G4" s="244"/>
      <c r="H4" s="244"/>
    </row>
    <row r="5" spans="1:10" ht="18" x14ac:dyDescent="0.25">
      <c r="A5" s="103"/>
      <c r="B5" s="104"/>
      <c r="C5" s="104"/>
      <c r="D5" s="104"/>
      <c r="E5" s="104"/>
      <c r="F5" s="187"/>
      <c r="G5" s="187"/>
      <c r="H5" s="187"/>
    </row>
    <row r="6" spans="1:10" ht="45" x14ac:dyDescent="0.25">
      <c r="A6" s="105"/>
      <c r="B6" s="106"/>
      <c r="C6" s="106"/>
      <c r="D6" s="107"/>
      <c r="E6" s="108"/>
      <c r="F6" s="147" t="s">
        <v>495</v>
      </c>
      <c r="G6" s="147" t="s">
        <v>494</v>
      </c>
      <c r="H6" s="147" t="s">
        <v>496</v>
      </c>
      <c r="I6" s="147" t="s">
        <v>280</v>
      </c>
      <c r="J6" s="148" t="s">
        <v>281</v>
      </c>
    </row>
    <row r="7" spans="1:10" ht="15.75" x14ac:dyDescent="0.25">
      <c r="A7" s="245" t="s">
        <v>282</v>
      </c>
      <c r="B7" s="246"/>
      <c r="C7" s="246"/>
      <c r="D7" s="246"/>
      <c r="E7" s="247"/>
      <c r="F7" s="109">
        <f>+F8+F9</f>
        <v>13704220</v>
      </c>
      <c r="G7" s="109">
        <f>H7-F7</f>
        <v>-165933</v>
      </c>
      <c r="H7" s="109">
        <f>+H8+H9</f>
        <v>13538287</v>
      </c>
      <c r="I7" s="109">
        <f>I8+I9</f>
        <v>13904301</v>
      </c>
      <c r="J7" s="109">
        <f>+J8+J9</f>
        <v>14104523</v>
      </c>
    </row>
    <row r="8" spans="1:10" ht="15.75" x14ac:dyDescent="0.25">
      <c r="A8" s="248" t="s">
        <v>283</v>
      </c>
      <c r="B8" s="249"/>
      <c r="C8" s="249"/>
      <c r="D8" s="249"/>
      <c r="E8" s="250"/>
      <c r="F8" s="110">
        <v>13654120</v>
      </c>
      <c r="G8" s="109">
        <f t="shared" ref="G8:G13" si="0">H8-F8</f>
        <v>-173641</v>
      </c>
      <c r="H8" s="110">
        <v>13480479</v>
      </c>
      <c r="I8" s="110">
        <v>13853469</v>
      </c>
      <c r="J8" s="110">
        <v>14052959</v>
      </c>
    </row>
    <row r="9" spans="1:10" ht="15.75" x14ac:dyDescent="0.25">
      <c r="A9" s="251" t="s">
        <v>284</v>
      </c>
      <c r="B9" s="252"/>
      <c r="C9" s="252"/>
      <c r="D9" s="252"/>
      <c r="E9" s="250"/>
      <c r="F9" s="110">
        <v>50100</v>
      </c>
      <c r="G9" s="109">
        <f t="shared" si="0"/>
        <v>7708</v>
      </c>
      <c r="H9" s="110">
        <v>57808</v>
      </c>
      <c r="I9" s="110">
        <v>50832</v>
      </c>
      <c r="J9" s="110">
        <v>51564</v>
      </c>
    </row>
    <row r="10" spans="1:10" ht="15.75" x14ac:dyDescent="0.25">
      <c r="A10" s="223" t="s">
        <v>285</v>
      </c>
      <c r="B10" s="224"/>
      <c r="C10" s="224"/>
      <c r="D10" s="224"/>
      <c r="E10" s="225"/>
      <c r="F10" s="236">
        <f>+F11+F12</f>
        <v>14472730</v>
      </c>
      <c r="G10" s="109">
        <f t="shared" si="0"/>
        <v>-131070.3200000003</v>
      </c>
      <c r="H10" s="109">
        <f>+H11+H12</f>
        <v>14341659.68</v>
      </c>
      <c r="I10" s="109">
        <f>+I11+I12</f>
        <v>13904301</v>
      </c>
      <c r="J10" s="109">
        <f>+J11+J12</f>
        <v>14104523</v>
      </c>
    </row>
    <row r="11" spans="1:10" ht="15.75" x14ac:dyDescent="0.25">
      <c r="A11" s="253" t="s">
        <v>286</v>
      </c>
      <c r="B11" s="249"/>
      <c r="C11" s="249"/>
      <c r="D11" s="249"/>
      <c r="E11" s="254"/>
      <c r="F11" s="110">
        <v>14401030</v>
      </c>
      <c r="G11" s="109">
        <f t="shared" si="0"/>
        <v>-222198.3200000003</v>
      </c>
      <c r="H11" s="110">
        <v>14178831.68</v>
      </c>
      <c r="I11" s="110">
        <v>13831554</v>
      </c>
      <c r="J11" s="111">
        <v>14030728</v>
      </c>
    </row>
    <row r="12" spans="1:10" ht="15.75" x14ac:dyDescent="0.25">
      <c r="A12" s="255" t="s">
        <v>133</v>
      </c>
      <c r="B12" s="252"/>
      <c r="C12" s="252"/>
      <c r="D12" s="252"/>
      <c r="E12" s="250"/>
      <c r="F12" s="112">
        <v>71700</v>
      </c>
      <c r="G12" s="109">
        <f t="shared" si="0"/>
        <v>91128</v>
      </c>
      <c r="H12" s="112">
        <v>162828</v>
      </c>
      <c r="I12" s="112">
        <v>72747</v>
      </c>
      <c r="J12" s="111">
        <v>73795</v>
      </c>
    </row>
    <row r="13" spans="1:10" ht="15.75" x14ac:dyDescent="0.25">
      <c r="A13" s="256" t="s">
        <v>287</v>
      </c>
      <c r="B13" s="246"/>
      <c r="C13" s="246"/>
      <c r="D13" s="246"/>
      <c r="E13" s="257"/>
      <c r="F13" s="236">
        <f>F7-F10</f>
        <v>-768510</v>
      </c>
      <c r="G13" s="109">
        <f t="shared" si="0"/>
        <v>-34862.679999999702</v>
      </c>
      <c r="H13" s="113">
        <f>+H7-H10</f>
        <v>-803372.6799999997</v>
      </c>
      <c r="I13" s="113">
        <f>+I7-I10</f>
        <v>0</v>
      </c>
      <c r="J13" s="113">
        <f>+J7-J10</f>
        <v>0</v>
      </c>
    </row>
    <row r="14" spans="1:10" ht="18" x14ac:dyDescent="0.25">
      <c r="A14" s="258"/>
      <c r="B14" s="259"/>
      <c r="C14" s="259"/>
      <c r="D14" s="259"/>
      <c r="E14" s="259"/>
      <c r="F14" s="260"/>
      <c r="G14" s="260"/>
      <c r="H14" s="260"/>
    </row>
    <row r="15" spans="1:10" ht="45" x14ac:dyDescent="0.25">
      <c r="A15" s="227"/>
      <c r="B15" s="228"/>
      <c r="C15" s="228"/>
      <c r="D15" s="229"/>
      <c r="E15" s="230"/>
      <c r="F15" s="147" t="s">
        <v>493</v>
      </c>
      <c r="G15" s="147" t="s">
        <v>494</v>
      </c>
      <c r="H15" s="231" t="s">
        <v>296</v>
      </c>
      <c r="I15" s="147" t="s">
        <v>280</v>
      </c>
      <c r="J15" s="148" t="s">
        <v>281</v>
      </c>
    </row>
    <row r="16" spans="1:10" ht="33" customHeight="1" x14ac:dyDescent="0.25">
      <c r="A16" s="261" t="s">
        <v>288</v>
      </c>
      <c r="B16" s="262"/>
      <c r="C16" s="262"/>
      <c r="D16" s="262"/>
      <c r="E16" s="263"/>
      <c r="F16" s="114">
        <v>768510</v>
      </c>
      <c r="G16" s="114">
        <v>34863</v>
      </c>
      <c r="H16" s="114">
        <v>803373</v>
      </c>
      <c r="I16" s="114"/>
      <c r="J16" s="115"/>
    </row>
    <row r="17" spans="1:10" ht="34.5" customHeight="1" x14ac:dyDescent="0.25">
      <c r="A17" s="238" t="s">
        <v>289</v>
      </c>
      <c r="B17" s="239"/>
      <c r="C17" s="239"/>
      <c r="D17" s="239"/>
      <c r="E17" s="240"/>
      <c r="F17" s="116">
        <v>768510</v>
      </c>
      <c r="G17" s="116">
        <v>34863</v>
      </c>
      <c r="H17" s="116">
        <v>803373</v>
      </c>
      <c r="I17" s="116"/>
      <c r="J17" s="113"/>
    </row>
    <row r="18" spans="1:10" ht="27.75" customHeight="1" x14ac:dyDescent="0.25">
      <c r="A18" s="266"/>
      <c r="B18" s="259"/>
      <c r="C18" s="259"/>
      <c r="D18" s="259"/>
      <c r="E18" s="259"/>
      <c r="F18" s="260"/>
      <c r="G18" s="260"/>
      <c r="H18" s="260"/>
      <c r="I18" s="232"/>
      <c r="J18" s="232"/>
    </row>
    <row r="19" spans="1:10" ht="45" x14ac:dyDescent="0.25">
      <c r="A19" s="105"/>
      <c r="B19" s="106"/>
      <c r="C19" s="106"/>
      <c r="D19" s="107"/>
      <c r="E19" s="226"/>
      <c r="F19" s="147" t="s">
        <v>493</v>
      </c>
      <c r="G19" s="147" t="s">
        <v>494</v>
      </c>
      <c r="H19" s="147" t="s">
        <v>296</v>
      </c>
      <c r="I19" s="147" t="s">
        <v>280</v>
      </c>
      <c r="J19" s="148" t="s">
        <v>281</v>
      </c>
    </row>
    <row r="20" spans="1:10" ht="33" customHeight="1" x14ac:dyDescent="0.25">
      <c r="A20" s="248" t="s">
        <v>290</v>
      </c>
      <c r="B20" s="249"/>
      <c r="C20" s="249"/>
      <c r="D20" s="249"/>
      <c r="E20" s="267"/>
      <c r="F20" s="222"/>
      <c r="H20" s="234"/>
      <c r="I20" s="112"/>
      <c r="J20" s="112"/>
    </row>
    <row r="21" spans="1:10" ht="33.75" customHeight="1" x14ac:dyDescent="0.25">
      <c r="A21" s="248" t="s">
        <v>291</v>
      </c>
      <c r="B21" s="249"/>
      <c r="C21" s="249"/>
      <c r="D21" s="249"/>
      <c r="E21" s="267"/>
      <c r="F21" s="221"/>
      <c r="G21" s="232"/>
      <c r="H21" s="112"/>
      <c r="I21" s="233"/>
      <c r="J21" s="112"/>
    </row>
    <row r="22" spans="1:10" ht="15.75" x14ac:dyDescent="0.25">
      <c r="A22" s="268" t="s">
        <v>292</v>
      </c>
      <c r="B22" s="269"/>
      <c r="C22" s="269"/>
      <c r="D22" s="269"/>
      <c r="E22" s="269"/>
      <c r="F22" s="235">
        <f>F20-F21</f>
        <v>0</v>
      </c>
      <c r="G22" s="235">
        <f>G20-G21</f>
        <v>0</v>
      </c>
      <c r="H22" s="235">
        <f>H20-H21</f>
        <v>0</v>
      </c>
      <c r="I22" s="109">
        <f>I20-I21</f>
        <v>0</v>
      </c>
      <c r="J22" s="109">
        <f>J20-J21</f>
        <v>0</v>
      </c>
    </row>
    <row r="23" spans="1:10" ht="18" x14ac:dyDescent="0.25">
      <c r="A23" s="270"/>
      <c r="B23" s="259"/>
      <c r="C23" s="259"/>
      <c r="D23" s="259"/>
      <c r="E23" s="259"/>
      <c r="F23" s="260"/>
      <c r="G23" s="260"/>
      <c r="H23" s="271"/>
    </row>
    <row r="24" spans="1:10" ht="15.75" x14ac:dyDescent="0.25">
      <c r="A24" s="253" t="s">
        <v>293</v>
      </c>
      <c r="B24" s="249"/>
      <c r="C24" s="249"/>
      <c r="D24" s="249"/>
      <c r="E24" s="267"/>
      <c r="F24" s="112">
        <f>IF((F13+F17+F22)&lt;&gt;0,"NESLAGANJE ZBROJA",(F13+F17+F22))</f>
        <v>0</v>
      </c>
      <c r="G24" s="112" t="str">
        <f>IF((G13+G17+G22)&lt;&gt;0,"NESLAGANJE ZBROJA",(G13+G17+G22))</f>
        <v>NESLAGANJE ZBROJA</v>
      </c>
      <c r="H24" s="112" t="str">
        <f>IF((H13+H17+H22)&lt;&gt;0,"NESLAGANJE ZBROJA",(H13+H17+H22))</f>
        <v>NESLAGANJE ZBROJA</v>
      </c>
      <c r="I24" s="112">
        <f>IF((I13+I17+I22)&lt;&gt;0,"NESLAGANJE ZBROJA",(I13+I17+I22))</f>
        <v>0</v>
      </c>
      <c r="J24" s="112">
        <f>IF((J13+J17+J22)&lt;&gt;0,"NESLAGANJE ZBROJA",(J13+J17+J22))</f>
        <v>0</v>
      </c>
    </row>
    <row r="25" spans="1:10" ht="18" x14ac:dyDescent="0.25">
      <c r="A25" s="117"/>
      <c r="B25" s="104"/>
      <c r="C25" s="104"/>
      <c r="D25" s="104"/>
      <c r="E25" s="104"/>
      <c r="F25" s="118"/>
      <c r="G25" s="237"/>
      <c r="H25" s="118"/>
    </row>
    <row r="26" spans="1:10" ht="48.75" customHeight="1" x14ac:dyDescent="0.25">
      <c r="A26" s="264" t="s">
        <v>294</v>
      </c>
      <c r="B26" s="265"/>
      <c r="C26" s="265"/>
      <c r="D26" s="265"/>
      <c r="E26" s="265"/>
      <c r="F26" s="265"/>
      <c r="G26" s="265"/>
      <c r="H26" s="265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activeCell="B4" sqref="B4:G4"/>
    </sheetView>
  </sheetViews>
  <sheetFormatPr defaultRowHeight="15" x14ac:dyDescent="0.25"/>
  <cols>
    <col min="1" max="1" width="3.5703125" customWidth="1"/>
    <col min="2" max="2" width="8" customWidth="1"/>
    <col min="3" max="3" width="61.28515625" customWidth="1"/>
    <col min="5" max="7" width="17.7109375" customWidth="1"/>
  </cols>
  <sheetData>
    <row r="1" spans="1:9" x14ac:dyDescent="0.25">
      <c r="A1" s="119"/>
      <c r="B1" s="120"/>
      <c r="C1" s="121"/>
      <c r="D1" s="121"/>
      <c r="E1" s="122"/>
      <c r="F1" s="122"/>
      <c r="G1" s="122" t="s">
        <v>297</v>
      </c>
    </row>
    <row r="2" spans="1:9" ht="18" x14ac:dyDescent="0.25">
      <c r="A2" s="119"/>
      <c r="B2" s="126" t="s">
        <v>298</v>
      </c>
      <c r="C2" s="127"/>
      <c r="D2" s="121"/>
      <c r="E2" s="123"/>
      <c r="F2" s="123"/>
      <c r="G2" s="123"/>
    </row>
    <row r="3" spans="1:9" x14ac:dyDescent="0.25">
      <c r="A3" s="119"/>
      <c r="B3" s="121"/>
      <c r="C3" s="121"/>
      <c r="D3" s="121"/>
      <c r="E3" s="123"/>
      <c r="F3" s="123"/>
      <c r="G3" s="123"/>
    </row>
    <row r="4" spans="1:9" ht="18" x14ac:dyDescent="0.25">
      <c r="A4" s="119"/>
      <c r="B4" s="274" t="s">
        <v>497</v>
      </c>
      <c r="C4" s="274"/>
      <c r="D4" s="274"/>
      <c r="E4" s="274"/>
      <c r="F4" s="274"/>
      <c r="G4" s="275"/>
    </row>
    <row r="5" spans="1:9" ht="15.75" x14ac:dyDescent="0.25">
      <c r="A5" s="119"/>
      <c r="B5" s="188"/>
      <c r="C5" s="188"/>
      <c r="D5" s="188"/>
      <c r="E5" s="188"/>
      <c r="F5" s="188"/>
      <c r="G5" s="188"/>
    </row>
    <row r="6" spans="1:9" ht="24.95" customHeight="1" x14ac:dyDescent="0.25">
      <c r="A6" s="119"/>
      <c r="B6" s="276" t="s">
        <v>299</v>
      </c>
      <c r="C6" s="277"/>
      <c r="D6" s="277"/>
      <c r="E6" s="277"/>
      <c r="F6" s="277"/>
      <c r="G6" s="277"/>
    </row>
    <row r="7" spans="1:9" ht="45" x14ac:dyDescent="0.25">
      <c r="A7" s="119"/>
      <c r="B7" s="128" t="s">
        <v>300</v>
      </c>
      <c r="C7" s="128" t="s">
        <v>301</v>
      </c>
      <c r="D7" s="129" t="s">
        <v>302</v>
      </c>
      <c r="E7" s="128" t="s">
        <v>303</v>
      </c>
      <c r="F7" s="128" t="s">
        <v>304</v>
      </c>
      <c r="G7" s="128" t="s">
        <v>305</v>
      </c>
    </row>
    <row r="8" spans="1:9" ht="30" customHeight="1" x14ac:dyDescent="0.25">
      <c r="A8" s="119"/>
      <c r="B8" s="130">
        <v>6</v>
      </c>
      <c r="C8" s="131" t="s">
        <v>306</v>
      </c>
      <c r="D8" s="131"/>
      <c r="E8" s="132">
        <f>E9+E33+E62+E72+E82+E79</f>
        <v>11606373</v>
      </c>
      <c r="F8" s="132">
        <f>F9+F33+F62+F72+F82+F79</f>
        <v>11944181</v>
      </c>
      <c r="G8" s="132">
        <f>G9+G33+G62+G72+G82+G79</f>
        <v>12116177</v>
      </c>
    </row>
    <row r="9" spans="1:9" ht="30" customHeight="1" x14ac:dyDescent="0.25">
      <c r="A9" s="124" t="s">
        <v>19</v>
      </c>
      <c r="B9" s="130">
        <v>63</v>
      </c>
      <c r="C9" s="131" t="s">
        <v>307</v>
      </c>
      <c r="D9" s="131"/>
      <c r="E9" s="132">
        <f>E10+E13+E18+E21+E24+E27+E30</f>
        <v>11225784</v>
      </c>
      <c r="F9" s="132">
        <f>F10+F13+F18+F21+F24+F27+F30</f>
        <v>11568333</v>
      </c>
      <c r="G9" s="132">
        <f>G10+G13+G18+G21+G24+G27+G30</f>
        <v>11734917</v>
      </c>
    </row>
    <row r="10" spans="1:9" ht="30" customHeight="1" x14ac:dyDescent="0.25">
      <c r="A10" s="119"/>
      <c r="B10" s="133">
        <v>631</v>
      </c>
      <c r="C10" s="134" t="s">
        <v>308</v>
      </c>
      <c r="D10" s="134"/>
      <c r="E10" s="132">
        <f>E11+E12</f>
        <v>0</v>
      </c>
      <c r="F10" s="132">
        <f>F11+F12</f>
        <v>0</v>
      </c>
      <c r="G10" s="132">
        <f>G11+G12</f>
        <v>0</v>
      </c>
      <c r="I10" s="151"/>
    </row>
    <row r="11" spans="1:9" ht="30" customHeight="1" x14ac:dyDescent="0.25">
      <c r="A11" s="119"/>
      <c r="B11" s="133">
        <v>6311</v>
      </c>
      <c r="C11" s="134" t="s">
        <v>309</v>
      </c>
      <c r="D11" s="134"/>
      <c r="E11" s="135"/>
      <c r="F11" s="135"/>
      <c r="G11" s="135"/>
    </row>
    <row r="12" spans="1:9" ht="30" customHeight="1" x14ac:dyDescent="0.25">
      <c r="A12" s="119"/>
      <c r="B12" s="133">
        <v>6312</v>
      </c>
      <c r="C12" s="134" t="s">
        <v>310</v>
      </c>
      <c r="D12" s="134"/>
      <c r="E12" s="135"/>
      <c r="F12" s="135"/>
      <c r="G12" s="135"/>
    </row>
    <row r="13" spans="1:9" ht="30" customHeight="1" x14ac:dyDescent="0.25">
      <c r="A13" s="119"/>
      <c r="B13" s="133">
        <v>632</v>
      </c>
      <c r="C13" s="134" t="s">
        <v>311</v>
      </c>
      <c r="D13" s="134"/>
      <c r="E13" s="132">
        <f>SUM(E14:E17)</f>
        <v>0</v>
      </c>
      <c r="F13" s="132">
        <f>SUM(F14:F17)</f>
        <v>0</v>
      </c>
      <c r="G13" s="132">
        <f>SUM(G14:G17)</f>
        <v>0</v>
      </c>
    </row>
    <row r="14" spans="1:9" ht="30" customHeight="1" x14ac:dyDescent="0.25">
      <c r="A14" s="119"/>
      <c r="B14" s="133">
        <v>6321</v>
      </c>
      <c r="C14" s="134" t="s">
        <v>312</v>
      </c>
      <c r="D14" s="134"/>
      <c r="E14" s="135"/>
      <c r="F14" s="135"/>
      <c r="G14" s="135"/>
    </row>
    <row r="15" spans="1:9" ht="30" customHeight="1" x14ac:dyDescent="0.25">
      <c r="A15" s="119"/>
      <c r="B15" s="133">
        <v>6322</v>
      </c>
      <c r="C15" s="134" t="s">
        <v>313</v>
      </c>
      <c r="D15" s="134"/>
      <c r="E15" s="135"/>
      <c r="F15" s="135"/>
      <c r="G15" s="135"/>
    </row>
    <row r="16" spans="1:9" ht="30" customHeight="1" x14ac:dyDescent="0.25">
      <c r="A16" s="119"/>
      <c r="B16" s="133">
        <v>6323</v>
      </c>
      <c r="C16" s="134" t="s">
        <v>314</v>
      </c>
      <c r="D16" s="134" t="s">
        <v>239</v>
      </c>
      <c r="E16" s="135"/>
      <c r="F16" s="135"/>
      <c r="G16" s="135"/>
    </row>
    <row r="17" spans="1:7" ht="30" customHeight="1" x14ac:dyDescent="0.25">
      <c r="A17" s="119"/>
      <c r="B17" s="133">
        <v>6324</v>
      </c>
      <c r="C17" s="134" t="s">
        <v>315</v>
      </c>
      <c r="D17" s="134" t="s">
        <v>239</v>
      </c>
      <c r="E17" s="135"/>
      <c r="F17" s="135"/>
      <c r="G17" s="135"/>
    </row>
    <row r="18" spans="1:7" ht="30" customHeight="1" x14ac:dyDescent="0.25">
      <c r="A18" s="119"/>
      <c r="B18" s="133">
        <v>633</v>
      </c>
      <c r="C18" s="134" t="s">
        <v>316</v>
      </c>
      <c r="D18" s="134"/>
      <c r="E18" s="132">
        <f>SUM(E19:E20)</f>
        <v>0</v>
      </c>
      <c r="F18" s="132">
        <f>SUM(F19:F20)</f>
        <v>0</v>
      </c>
      <c r="G18" s="132">
        <f>SUM(G19:G20)</f>
        <v>0</v>
      </c>
    </row>
    <row r="19" spans="1:7" ht="30" customHeight="1" x14ac:dyDescent="0.25">
      <c r="A19" s="119"/>
      <c r="B19" s="133">
        <v>6331</v>
      </c>
      <c r="C19" s="134" t="s">
        <v>317</v>
      </c>
      <c r="D19" s="134" t="s">
        <v>240</v>
      </c>
      <c r="E19" s="135"/>
      <c r="F19" s="135"/>
      <c r="G19" s="135"/>
    </row>
    <row r="20" spans="1:7" ht="30" customHeight="1" x14ac:dyDescent="0.25">
      <c r="A20" s="119"/>
      <c r="B20" s="133">
        <v>6332</v>
      </c>
      <c r="C20" s="134" t="s">
        <v>318</v>
      </c>
      <c r="D20" s="134" t="s">
        <v>240</v>
      </c>
      <c r="E20" s="135"/>
      <c r="F20" s="135"/>
      <c r="G20" s="135"/>
    </row>
    <row r="21" spans="1:7" ht="30" customHeight="1" x14ac:dyDescent="0.25">
      <c r="A21" s="119"/>
      <c r="B21" s="133">
        <v>634</v>
      </c>
      <c r="C21" s="134" t="s">
        <v>319</v>
      </c>
      <c r="D21" s="134"/>
      <c r="E21" s="132">
        <f>SUM(E22:E23)</f>
        <v>0</v>
      </c>
      <c r="F21" s="132">
        <f>SUM(F22:F23)</f>
        <v>0</v>
      </c>
      <c r="G21" s="132">
        <f>SUM(G22:G23)</f>
        <v>0</v>
      </c>
    </row>
    <row r="22" spans="1:7" ht="30" customHeight="1" x14ac:dyDescent="0.25">
      <c r="A22" s="119"/>
      <c r="B22" s="133">
        <v>6341</v>
      </c>
      <c r="C22" s="134" t="s">
        <v>320</v>
      </c>
      <c r="D22" s="134" t="s">
        <v>240</v>
      </c>
      <c r="E22" s="135"/>
      <c r="F22" s="135"/>
      <c r="G22" s="135"/>
    </row>
    <row r="23" spans="1:7" ht="30" customHeight="1" x14ac:dyDescent="0.25">
      <c r="A23" s="119"/>
      <c r="B23" s="133">
        <v>6342</v>
      </c>
      <c r="C23" s="134" t="s">
        <v>321</v>
      </c>
      <c r="D23" s="134" t="s">
        <v>240</v>
      </c>
      <c r="E23" s="135"/>
      <c r="F23" s="135"/>
      <c r="G23" s="135"/>
    </row>
    <row r="24" spans="1:7" ht="30" customHeight="1" x14ac:dyDescent="0.25">
      <c r="A24" s="119"/>
      <c r="B24" s="133">
        <v>635</v>
      </c>
      <c r="C24" s="134" t="s">
        <v>322</v>
      </c>
      <c r="D24" s="134"/>
      <c r="E24" s="132">
        <f>SUM(E25:E26)</f>
        <v>0</v>
      </c>
      <c r="F24" s="132">
        <f>SUM(F25:F26)</f>
        <v>0</v>
      </c>
      <c r="G24" s="132">
        <f>SUM(G25:G26)</f>
        <v>0</v>
      </c>
    </row>
    <row r="25" spans="1:7" ht="30" customHeight="1" x14ac:dyDescent="0.25">
      <c r="A25" s="119"/>
      <c r="B25" s="133">
        <v>6351</v>
      </c>
      <c r="C25" s="134" t="s">
        <v>323</v>
      </c>
      <c r="D25" s="134" t="s">
        <v>240</v>
      </c>
      <c r="E25" s="135"/>
      <c r="F25" s="135"/>
      <c r="G25" s="135"/>
    </row>
    <row r="26" spans="1:7" ht="30" customHeight="1" x14ac:dyDescent="0.25">
      <c r="A26" s="119"/>
      <c r="B26" s="133">
        <v>6352</v>
      </c>
      <c r="C26" s="134" t="s">
        <v>324</v>
      </c>
      <c r="D26" s="134" t="s">
        <v>240</v>
      </c>
      <c r="E26" s="135"/>
      <c r="F26" s="135"/>
      <c r="G26" s="135"/>
    </row>
    <row r="27" spans="1:7" ht="30" customHeight="1" x14ac:dyDescent="0.25">
      <c r="A27" s="119"/>
      <c r="B27" s="130" t="s">
        <v>325</v>
      </c>
      <c r="C27" s="136" t="s">
        <v>326</v>
      </c>
      <c r="D27" s="125"/>
      <c r="E27" s="132">
        <f>SUM(E28:E29)</f>
        <v>11139031</v>
      </c>
      <c r="F27" s="132">
        <f>SUM(F28:F29)</f>
        <v>11286246</v>
      </c>
      <c r="G27" s="132">
        <f>SUM(G28:G29)</f>
        <v>11448768</v>
      </c>
    </row>
    <row r="28" spans="1:7" ht="30" customHeight="1" x14ac:dyDescent="0.25">
      <c r="A28" s="119"/>
      <c r="B28" s="133" t="s">
        <v>327</v>
      </c>
      <c r="C28" s="134" t="s">
        <v>328</v>
      </c>
      <c r="D28" s="134" t="s">
        <v>240</v>
      </c>
      <c r="E28" s="135">
        <v>11132423</v>
      </c>
      <c r="F28" s="135">
        <v>11286246</v>
      </c>
      <c r="G28" s="135">
        <v>11448768</v>
      </c>
    </row>
    <row r="29" spans="1:7" ht="30" customHeight="1" x14ac:dyDescent="0.25">
      <c r="A29" s="119"/>
      <c r="B29" s="133" t="s">
        <v>329</v>
      </c>
      <c r="C29" s="134" t="s">
        <v>330</v>
      </c>
      <c r="D29" s="134" t="s">
        <v>240</v>
      </c>
      <c r="E29" s="135">
        <v>6608</v>
      </c>
      <c r="F29" s="135"/>
      <c r="G29" s="135"/>
    </row>
    <row r="30" spans="1:7" ht="30" customHeight="1" x14ac:dyDescent="0.25">
      <c r="A30" s="119"/>
      <c r="B30" s="133" t="s">
        <v>331</v>
      </c>
      <c r="C30" s="134" t="s">
        <v>332</v>
      </c>
      <c r="D30" s="134"/>
      <c r="E30" s="132">
        <f>SUM(E31:E32)</f>
        <v>86753</v>
      </c>
      <c r="F30" s="132">
        <f>SUM(F31:F32)</f>
        <v>282087</v>
      </c>
      <c r="G30" s="132">
        <f>SUM(G31:G32)</f>
        <v>286149</v>
      </c>
    </row>
    <row r="31" spans="1:7" ht="30" customHeight="1" x14ac:dyDescent="0.25">
      <c r="A31" s="119"/>
      <c r="B31" s="133" t="s">
        <v>333</v>
      </c>
      <c r="C31" s="134" t="s">
        <v>334</v>
      </c>
      <c r="D31" s="134" t="s">
        <v>244</v>
      </c>
      <c r="E31" s="135">
        <v>86753</v>
      </c>
      <c r="F31" s="135">
        <v>282087</v>
      </c>
      <c r="G31" s="135">
        <v>286149</v>
      </c>
    </row>
    <row r="32" spans="1:7" ht="30" customHeight="1" x14ac:dyDescent="0.25">
      <c r="A32" s="119"/>
      <c r="B32" s="133" t="s">
        <v>335</v>
      </c>
      <c r="C32" s="134" t="s">
        <v>336</v>
      </c>
      <c r="D32" s="134" t="s">
        <v>244</v>
      </c>
      <c r="E32" s="135"/>
      <c r="F32" s="135"/>
      <c r="G32" s="135"/>
    </row>
    <row r="33" spans="1:7" ht="30" customHeight="1" x14ac:dyDescent="0.25">
      <c r="A33" s="124" t="s">
        <v>20</v>
      </c>
      <c r="B33" s="130">
        <v>64</v>
      </c>
      <c r="C33" s="131" t="s">
        <v>337</v>
      </c>
      <c r="D33" s="131"/>
      <c r="E33" s="132">
        <f>E34+E42+E47+E55</f>
        <v>5032</v>
      </c>
      <c r="F33" s="132">
        <f>F34+F42+F47+F55</f>
        <v>2333</v>
      </c>
      <c r="G33" s="132">
        <f>G34+G42+G47+G55</f>
        <v>2366</v>
      </c>
    </row>
    <row r="34" spans="1:7" ht="30" customHeight="1" x14ac:dyDescent="0.25">
      <c r="A34" s="119"/>
      <c r="B34" s="133">
        <v>641</v>
      </c>
      <c r="C34" s="134" t="s">
        <v>338</v>
      </c>
      <c r="D34" s="134"/>
      <c r="E34" s="132">
        <f>SUM(E35:E41)</f>
        <v>5032</v>
      </c>
      <c r="F34" s="132">
        <f>SUM(F35:F41)</f>
        <v>2333</v>
      </c>
      <c r="G34" s="132">
        <f>SUM(G35:G41)</f>
        <v>2366</v>
      </c>
    </row>
    <row r="35" spans="1:7" ht="30" customHeight="1" x14ac:dyDescent="0.25">
      <c r="A35" s="119"/>
      <c r="B35" s="133">
        <v>6412</v>
      </c>
      <c r="C35" s="134" t="s">
        <v>339</v>
      </c>
      <c r="D35" s="134"/>
      <c r="E35" s="135"/>
      <c r="F35" s="135"/>
      <c r="G35" s="135"/>
    </row>
    <row r="36" spans="1:7" ht="30" customHeight="1" x14ac:dyDescent="0.25">
      <c r="A36" s="119"/>
      <c r="B36" s="133">
        <v>6413</v>
      </c>
      <c r="C36" s="134" t="s">
        <v>340</v>
      </c>
      <c r="D36" s="134" t="s">
        <v>75</v>
      </c>
      <c r="E36" s="135">
        <v>82</v>
      </c>
      <c r="F36" s="135">
        <v>56</v>
      </c>
      <c r="G36" s="135">
        <v>57</v>
      </c>
    </row>
    <row r="37" spans="1:7" ht="30" customHeight="1" x14ac:dyDescent="0.25">
      <c r="A37" s="119"/>
      <c r="B37" s="133">
        <v>6414</v>
      </c>
      <c r="C37" s="134" t="s">
        <v>341</v>
      </c>
      <c r="D37" s="134" t="s">
        <v>75</v>
      </c>
      <c r="E37" s="135"/>
      <c r="F37" s="135"/>
      <c r="G37" s="135"/>
    </row>
    <row r="38" spans="1:7" ht="30" customHeight="1" x14ac:dyDescent="0.25">
      <c r="A38" s="119"/>
      <c r="B38" s="133">
        <v>6415</v>
      </c>
      <c r="C38" s="134" t="s">
        <v>342</v>
      </c>
      <c r="D38" s="134" t="s">
        <v>75</v>
      </c>
      <c r="E38" s="135"/>
      <c r="F38" s="135"/>
      <c r="G38" s="135"/>
    </row>
    <row r="39" spans="1:7" ht="30" customHeight="1" x14ac:dyDescent="0.25">
      <c r="A39" s="119"/>
      <c r="B39" s="133">
        <v>6416</v>
      </c>
      <c r="C39" s="134" t="s">
        <v>343</v>
      </c>
      <c r="D39" s="134" t="s">
        <v>75</v>
      </c>
      <c r="E39" s="135">
        <v>4950</v>
      </c>
      <c r="F39" s="135">
        <v>2277</v>
      </c>
      <c r="G39" s="135">
        <v>2309</v>
      </c>
    </row>
    <row r="40" spans="1:7" ht="30" customHeight="1" x14ac:dyDescent="0.25">
      <c r="A40" s="119"/>
      <c r="B40" s="133">
        <v>6417</v>
      </c>
      <c r="C40" s="134" t="s">
        <v>344</v>
      </c>
      <c r="D40" s="134" t="s">
        <v>75</v>
      </c>
      <c r="E40" s="135"/>
      <c r="F40" s="135"/>
      <c r="G40" s="135"/>
    </row>
    <row r="41" spans="1:7" ht="30" customHeight="1" x14ac:dyDescent="0.25">
      <c r="A41" s="119"/>
      <c r="B41" s="133">
        <v>6419</v>
      </c>
      <c r="C41" s="134" t="s">
        <v>345</v>
      </c>
      <c r="D41" s="134"/>
      <c r="E41" s="135"/>
      <c r="F41" s="135"/>
      <c r="G41" s="135"/>
    </row>
    <row r="42" spans="1:7" ht="30" customHeight="1" x14ac:dyDescent="0.25">
      <c r="A42" s="119"/>
      <c r="B42" s="133">
        <v>642</v>
      </c>
      <c r="C42" s="134" t="s">
        <v>346</v>
      </c>
      <c r="D42" s="134"/>
      <c r="E42" s="132">
        <f>SUM(E43:E46)</f>
        <v>0</v>
      </c>
      <c r="F42" s="132">
        <f>SUM(F43:F46)</f>
        <v>0</v>
      </c>
      <c r="G42" s="132">
        <f>SUM(G43:G46)</f>
        <v>0</v>
      </c>
    </row>
    <row r="43" spans="1:7" ht="30" customHeight="1" x14ac:dyDescent="0.25">
      <c r="A43" s="119"/>
      <c r="B43" s="133">
        <v>6422</v>
      </c>
      <c r="C43" s="134" t="s">
        <v>347</v>
      </c>
      <c r="D43" s="134" t="s">
        <v>75</v>
      </c>
      <c r="E43" s="135"/>
      <c r="F43" s="135"/>
      <c r="G43" s="135"/>
    </row>
    <row r="44" spans="1:7" ht="30" customHeight="1" x14ac:dyDescent="0.25">
      <c r="A44" s="119"/>
      <c r="B44" s="133">
        <v>6423</v>
      </c>
      <c r="C44" s="134" t="s">
        <v>348</v>
      </c>
      <c r="D44" s="134" t="s">
        <v>224</v>
      </c>
      <c r="E44" s="135"/>
      <c r="F44" s="135"/>
      <c r="G44" s="135"/>
    </row>
    <row r="45" spans="1:7" ht="30" customHeight="1" x14ac:dyDescent="0.25">
      <c r="A45" s="119"/>
      <c r="B45" s="133" t="s">
        <v>349</v>
      </c>
      <c r="C45" s="134" t="s">
        <v>350</v>
      </c>
      <c r="D45" s="134"/>
      <c r="E45" s="135"/>
      <c r="F45" s="135"/>
      <c r="G45" s="135"/>
    </row>
    <row r="46" spans="1:7" ht="30" customHeight="1" x14ac:dyDescent="0.25">
      <c r="A46" s="119"/>
      <c r="B46" s="133">
        <v>6429</v>
      </c>
      <c r="C46" s="134" t="s">
        <v>351</v>
      </c>
      <c r="D46" s="134" t="s">
        <v>224</v>
      </c>
      <c r="E46" s="135"/>
      <c r="F46" s="135"/>
      <c r="G46" s="135"/>
    </row>
    <row r="47" spans="1:7" ht="30" customHeight="1" x14ac:dyDescent="0.25">
      <c r="A47" s="119"/>
      <c r="B47" s="133">
        <v>643</v>
      </c>
      <c r="C47" s="134" t="s">
        <v>352</v>
      </c>
      <c r="D47" s="134"/>
      <c r="E47" s="132">
        <f>SUM(E48:E54)</f>
        <v>0</v>
      </c>
      <c r="F47" s="132">
        <f>SUM(F48:F54)</f>
        <v>0</v>
      </c>
      <c r="G47" s="132">
        <f>SUM(G48:G54)</f>
        <v>0</v>
      </c>
    </row>
    <row r="48" spans="1:7" ht="30" customHeight="1" x14ac:dyDescent="0.25">
      <c r="A48" s="119"/>
      <c r="B48" s="133">
        <v>6431</v>
      </c>
      <c r="C48" s="134" t="s">
        <v>353</v>
      </c>
      <c r="D48" s="134"/>
      <c r="E48" s="135"/>
      <c r="F48" s="135"/>
      <c r="G48" s="135"/>
    </row>
    <row r="49" spans="1:7" ht="30" customHeight="1" x14ac:dyDescent="0.25">
      <c r="A49" s="119"/>
      <c r="B49" s="133">
        <v>6432</v>
      </c>
      <c r="C49" s="137" t="s">
        <v>354</v>
      </c>
      <c r="D49" s="137" t="s">
        <v>75</v>
      </c>
      <c r="E49" s="135"/>
      <c r="F49" s="135"/>
      <c r="G49" s="135"/>
    </row>
    <row r="50" spans="1:7" ht="30" customHeight="1" x14ac:dyDescent="0.25">
      <c r="A50" s="119"/>
      <c r="B50" s="133">
        <v>6433</v>
      </c>
      <c r="C50" s="137" t="s">
        <v>355</v>
      </c>
      <c r="D50" s="137"/>
      <c r="E50" s="135"/>
      <c r="F50" s="135"/>
      <c r="G50" s="135"/>
    </row>
    <row r="51" spans="1:7" ht="30" customHeight="1" x14ac:dyDescent="0.25">
      <c r="A51" s="119"/>
      <c r="B51" s="133">
        <v>6434</v>
      </c>
      <c r="C51" s="134" t="s">
        <v>356</v>
      </c>
      <c r="D51" s="134" t="s">
        <v>75</v>
      </c>
      <c r="E51" s="135"/>
      <c r="F51" s="135"/>
      <c r="G51" s="135"/>
    </row>
    <row r="52" spans="1:7" ht="30" customHeight="1" x14ac:dyDescent="0.25">
      <c r="A52" s="119"/>
      <c r="B52" s="133">
        <v>6435</v>
      </c>
      <c r="C52" s="137" t="s">
        <v>357</v>
      </c>
      <c r="D52" s="137"/>
      <c r="E52" s="135"/>
      <c r="F52" s="135"/>
      <c r="G52" s="135"/>
    </row>
    <row r="53" spans="1:7" ht="30" customHeight="1" x14ac:dyDescent="0.25">
      <c r="A53" s="119"/>
      <c r="B53" s="133">
        <v>6436</v>
      </c>
      <c r="C53" s="137" t="s">
        <v>358</v>
      </c>
      <c r="D53" s="137" t="s">
        <v>75</v>
      </c>
      <c r="E53" s="135"/>
      <c r="F53" s="135"/>
      <c r="G53" s="135"/>
    </row>
    <row r="54" spans="1:7" ht="30" customHeight="1" x14ac:dyDescent="0.25">
      <c r="A54" s="119"/>
      <c r="B54" s="133">
        <v>6437</v>
      </c>
      <c r="C54" s="134" t="s">
        <v>359</v>
      </c>
      <c r="D54" s="134"/>
      <c r="E54" s="135"/>
      <c r="F54" s="135"/>
      <c r="G54" s="135"/>
    </row>
    <row r="55" spans="1:7" ht="30" customHeight="1" x14ac:dyDescent="0.25">
      <c r="A55" s="119"/>
      <c r="B55" s="133" t="s">
        <v>360</v>
      </c>
      <c r="C55" s="134" t="s">
        <v>361</v>
      </c>
      <c r="D55" s="134"/>
      <c r="E55" s="132">
        <f>SUM(E56:E61)</f>
        <v>0</v>
      </c>
      <c r="F55" s="132">
        <f>SUM(F56:F61)</f>
        <v>0</v>
      </c>
      <c r="G55" s="132">
        <f>SUM(G56:G61)</f>
        <v>0</v>
      </c>
    </row>
    <row r="56" spans="1:7" ht="30" customHeight="1" x14ac:dyDescent="0.25">
      <c r="A56" s="119"/>
      <c r="B56" s="133" t="s">
        <v>362</v>
      </c>
      <c r="C56" s="134" t="s">
        <v>363</v>
      </c>
      <c r="D56" s="134"/>
      <c r="E56" s="135"/>
      <c r="F56" s="135"/>
      <c r="G56" s="135"/>
    </row>
    <row r="57" spans="1:7" ht="30" customHeight="1" x14ac:dyDescent="0.25">
      <c r="A57" s="119"/>
      <c r="B57" s="133" t="s">
        <v>364</v>
      </c>
      <c r="C57" s="134" t="s">
        <v>365</v>
      </c>
      <c r="D57" s="134"/>
      <c r="E57" s="135"/>
      <c r="F57" s="135"/>
      <c r="G57" s="135"/>
    </row>
    <row r="58" spans="1:7" ht="30" customHeight="1" x14ac:dyDescent="0.25">
      <c r="A58" s="119"/>
      <c r="B58" s="133" t="s">
        <v>366</v>
      </c>
      <c r="C58" s="134" t="s">
        <v>367</v>
      </c>
      <c r="D58" s="134"/>
      <c r="E58" s="135"/>
      <c r="F58" s="135"/>
      <c r="G58" s="135"/>
    </row>
    <row r="59" spans="1:7" ht="30" customHeight="1" x14ac:dyDescent="0.25">
      <c r="A59" s="119"/>
      <c r="B59" s="133" t="s">
        <v>368</v>
      </c>
      <c r="C59" s="134" t="s">
        <v>369</v>
      </c>
      <c r="D59" s="134"/>
      <c r="E59" s="135"/>
      <c r="F59" s="135"/>
      <c r="G59" s="135"/>
    </row>
    <row r="60" spans="1:7" ht="30" customHeight="1" x14ac:dyDescent="0.25">
      <c r="A60" s="119"/>
      <c r="B60" s="133" t="s">
        <v>370</v>
      </c>
      <c r="C60" s="134" t="s">
        <v>371</v>
      </c>
      <c r="D60" s="134"/>
      <c r="E60" s="135"/>
      <c r="F60" s="135"/>
      <c r="G60" s="135"/>
    </row>
    <row r="61" spans="1:7" ht="30" customHeight="1" x14ac:dyDescent="0.25">
      <c r="A61" s="119"/>
      <c r="B61" s="133" t="s">
        <v>372</v>
      </c>
      <c r="C61" s="138" t="s">
        <v>373</v>
      </c>
      <c r="D61" s="138"/>
      <c r="E61" s="135"/>
      <c r="F61" s="135"/>
      <c r="G61" s="135"/>
    </row>
    <row r="62" spans="1:7" ht="30" customHeight="1" x14ac:dyDescent="0.25">
      <c r="A62" s="124" t="s">
        <v>21</v>
      </c>
      <c r="B62" s="130">
        <v>65</v>
      </c>
      <c r="C62" s="131" t="s">
        <v>374</v>
      </c>
      <c r="D62" s="131"/>
      <c r="E62" s="132">
        <f>E63+E68</f>
        <v>154457</v>
      </c>
      <c r="F62" s="132">
        <f>F63+F68</f>
        <v>140461</v>
      </c>
      <c r="G62" s="132">
        <f>G63+G68</f>
        <v>142484</v>
      </c>
    </row>
    <row r="63" spans="1:7" ht="30" customHeight="1" x14ac:dyDescent="0.25">
      <c r="A63" s="119"/>
      <c r="B63" s="133">
        <v>651</v>
      </c>
      <c r="C63" s="134" t="s">
        <v>375</v>
      </c>
      <c r="D63" s="134"/>
      <c r="E63" s="132">
        <f>SUM(E64:E67)</f>
        <v>0</v>
      </c>
      <c r="F63" s="132">
        <f>SUM(F64:F67)</f>
        <v>0</v>
      </c>
      <c r="G63" s="132">
        <f>SUM(G64:G67)</f>
        <v>0</v>
      </c>
    </row>
    <row r="64" spans="1:7" ht="30" customHeight="1" x14ac:dyDescent="0.25">
      <c r="A64" s="119"/>
      <c r="B64" s="133">
        <v>6511</v>
      </c>
      <c r="C64" s="134" t="s">
        <v>376</v>
      </c>
      <c r="D64" s="134"/>
      <c r="E64" s="135"/>
      <c r="F64" s="135"/>
      <c r="G64" s="135"/>
    </row>
    <row r="65" spans="1:7" ht="30" customHeight="1" x14ac:dyDescent="0.25">
      <c r="A65" s="119"/>
      <c r="B65" s="133">
        <v>6512</v>
      </c>
      <c r="C65" s="134" t="s">
        <v>377</v>
      </c>
      <c r="D65" s="134" t="s">
        <v>75</v>
      </c>
      <c r="E65" s="135"/>
      <c r="F65" s="135"/>
      <c r="G65" s="135"/>
    </row>
    <row r="66" spans="1:7" ht="30" customHeight="1" x14ac:dyDescent="0.25">
      <c r="A66" s="119"/>
      <c r="B66" s="133">
        <v>6513</v>
      </c>
      <c r="C66" s="134" t="s">
        <v>378</v>
      </c>
      <c r="D66" s="134" t="s">
        <v>75</v>
      </c>
      <c r="E66" s="135"/>
      <c r="F66" s="135"/>
      <c r="G66" s="135"/>
    </row>
    <row r="67" spans="1:7" ht="30" customHeight="1" x14ac:dyDescent="0.25">
      <c r="A67" s="119"/>
      <c r="B67" s="133">
        <v>6514</v>
      </c>
      <c r="C67" s="134" t="s">
        <v>379</v>
      </c>
      <c r="D67" s="134" t="s">
        <v>224</v>
      </c>
      <c r="E67" s="135"/>
      <c r="F67" s="135"/>
      <c r="G67" s="135"/>
    </row>
    <row r="68" spans="1:7" ht="30" customHeight="1" x14ac:dyDescent="0.25">
      <c r="A68" s="119"/>
      <c r="B68" s="133">
        <v>652</v>
      </c>
      <c r="C68" s="134" t="s">
        <v>380</v>
      </c>
      <c r="D68" s="134"/>
      <c r="E68" s="132">
        <f>SUM(E69:E71)</f>
        <v>154457</v>
      </c>
      <c r="F68" s="132">
        <f>SUM(F69:F71)</f>
        <v>140461</v>
      </c>
      <c r="G68" s="132">
        <f>SUM(G69:G71)</f>
        <v>142484</v>
      </c>
    </row>
    <row r="69" spans="1:7" ht="30" customHeight="1" x14ac:dyDescent="0.25">
      <c r="A69" s="119"/>
      <c r="B69" s="133">
        <v>6526</v>
      </c>
      <c r="C69" s="134" t="s">
        <v>381</v>
      </c>
      <c r="D69" s="134" t="s">
        <v>75</v>
      </c>
      <c r="E69" s="135">
        <v>154457</v>
      </c>
      <c r="F69" s="135">
        <v>140461</v>
      </c>
      <c r="G69" s="135">
        <v>142484</v>
      </c>
    </row>
    <row r="70" spans="1:7" ht="30" customHeight="1" x14ac:dyDescent="0.25">
      <c r="A70" s="119"/>
      <c r="B70" s="133" t="s">
        <v>382</v>
      </c>
      <c r="C70" s="134" t="s">
        <v>383</v>
      </c>
      <c r="D70" s="134" t="s">
        <v>75</v>
      </c>
      <c r="E70" s="135"/>
      <c r="F70" s="135"/>
      <c r="G70" s="135"/>
    </row>
    <row r="71" spans="1:7" ht="30" customHeight="1" x14ac:dyDescent="0.25">
      <c r="A71" s="119"/>
      <c r="B71" s="133" t="s">
        <v>384</v>
      </c>
      <c r="C71" s="134" t="s">
        <v>385</v>
      </c>
      <c r="D71" s="134"/>
      <c r="E71" s="135"/>
      <c r="F71" s="135"/>
      <c r="G71" s="135"/>
    </row>
    <row r="72" spans="1:7" ht="30" customHeight="1" x14ac:dyDescent="0.25">
      <c r="A72" s="124" t="s">
        <v>22</v>
      </c>
      <c r="B72" s="130">
        <v>66</v>
      </c>
      <c r="C72" s="125" t="s">
        <v>386</v>
      </c>
      <c r="D72" s="125"/>
      <c r="E72" s="132">
        <f>E73+E76</f>
        <v>221100</v>
      </c>
      <c r="F72" s="132">
        <f>F73+F76</f>
        <v>233054</v>
      </c>
      <c r="G72" s="132">
        <f>G73+G76</f>
        <v>236410</v>
      </c>
    </row>
    <row r="73" spans="1:7" ht="30" customHeight="1" x14ac:dyDescent="0.25">
      <c r="A73" s="119"/>
      <c r="B73" s="133">
        <v>661</v>
      </c>
      <c r="C73" s="134" t="s">
        <v>387</v>
      </c>
      <c r="D73" s="134"/>
      <c r="E73" s="132">
        <f>SUM(E74:E75)</f>
        <v>216200</v>
      </c>
      <c r="F73" s="132">
        <f>SUM(F74:F75)</f>
        <v>229300</v>
      </c>
      <c r="G73" s="132">
        <f>SUM(G74:G75)</f>
        <v>232602</v>
      </c>
    </row>
    <row r="74" spans="1:7" ht="30" customHeight="1" x14ac:dyDescent="0.25">
      <c r="A74" s="119"/>
      <c r="B74" s="133">
        <v>6614</v>
      </c>
      <c r="C74" s="134" t="s">
        <v>388</v>
      </c>
      <c r="D74" s="134" t="s">
        <v>189</v>
      </c>
      <c r="E74" s="135"/>
      <c r="F74" s="135"/>
      <c r="G74" s="135"/>
    </row>
    <row r="75" spans="1:7" ht="30" customHeight="1" x14ac:dyDescent="0.25">
      <c r="A75" s="119"/>
      <c r="B75" s="133">
        <v>6615</v>
      </c>
      <c r="C75" s="134" t="s">
        <v>389</v>
      </c>
      <c r="D75" s="134" t="s">
        <v>189</v>
      </c>
      <c r="E75" s="135">
        <v>216200</v>
      </c>
      <c r="F75" s="135">
        <v>229300</v>
      </c>
      <c r="G75" s="135">
        <v>232602</v>
      </c>
    </row>
    <row r="76" spans="1:7" ht="30" customHeight="1" x14ac:dyDescent="0.25">
      <c r="A76" s="119"/>
      <c r="B76" s="133">
        <v>663</v>
      </c>
      <c r="C76" s="138" t="s">
        <v>390</v>
      </c>
      <c r="D76" s="138"/>
      <c r="E76" s="132">
        <f>SUM(E77:E78)</f>
        <v>4900</v>
      </c>
      <c r="F76" s="132">
        <f>SUM(F77:F78)</f>
        <v>3754</v>
      </c>
      <c r="G76" s="132">
        <f>SUM(G77:G78)</f>
        <v>3808</v>
      </c>
    </row>
    <row r="77" spans="1:7" ht="30" customHeight="1" x14ac:dyDescent="0.25">
      <c r="A77" s="119"/>
      <c r="B77" s="133">
        <v>6631</v>
      </c>
      <c r="C77" s="134" t="s">
        <v>391</v>
      </c>
      <c r="D77" s="134" t="s">
        <v>249</v>
      </c>
      <c r="E77" s="135">
        <v>3800</v>
      </c>
      <c r="F77" s="135">
        <v>3754</v>
      </c>
      <c r="G77" s="135">
        <v>3808</v>
      </c>
    </row>
    <row r="78" spans="1:7" ht="30" customHeight="1" x14ac:dyDescent="0.25">
      <c r="A78" s="119"/>
      <c r="B78" s="133">
        <v>6632</v>
      </c>
      <c r="C78" s="138" t="s">
        <v>392</v>
      </c>
      <c r="D78" s="138" t="s">
        <v>249</v>
      </c>
      <c r="E78" s="135">
        <v>1100</v>
      </c>
      <c r="F78" s="135"/>
      <c r="G78" s="135"/>
    </row>
    <row r="79" spans="1:7" ht="30" customHeight="1" x14ac:dyDescent="0.25">
      <c r="A79" s="124"/>
      <c r="B79" s="130" t="s">
        <v>266</v>
      </c>
      <c r="C79" s="125" t="s">
        <v>393</v>
      </c>
      <c r="D79" s="125"/>
      <c r="E79" s="132">
        <f t="shared" ref="E79:G80" si="0">E80</f>
        <v>0</v>
      </c>
      <c r="F79" s="132">
        <f t="shared" si="0"/>
        <v>0</v>
      </c>
      <c r="G79" s="132">
        <f t="shared" si="0"/>
        <v>0</v>
      </c>
    </row>
    <row r="80" spans="1:7" ht="30" customHeight="1" x14ac:dyDescent="0.25">
      <c r="A80" s="124" t="s">
        <v>23</v>
      </c>
      <c r="B80" s="133" t="s">
        <v>394</v>
      </c>
      <c r="C80" s="138" t="s">
        <v>395</v>
      </c>
      <c r="D80" s="138"/>
      <c r="E80" s="132">
        <f t="shared" si="0"/>
        <v>0</v>
      </c>
      <c r="F80" s="132">
        <f t="shared" si="0"/>
        <v>0</v>
      </c>
      <c r="G80" s="132">
        <f t="shared" si="0"/>
        <v>0</v>
      </c>
    </row>
    <row r="81" spans="1:7" ht="30" customHeight="1" x14ac:dyDescent="0.25">
      <c r="A81" s="119"/>
      <c r="B81" s="133" t="s">
        <v>396</v>
      </c>
      <c r="C81" s="138" t="s">
        <v>395</v>
      </c>
      <c r="D81" s="138" t="s">
        <v>224</v>
      </c>
      <c r="E81" s="135"/>
      <c r="F81" s="135"/>
      <c r="G81" s="135"/>
    </row>
    <row r="82" spans="1:7" ht="30" customHeight="1" x14ac:dyDescent="0.25">
      <c r="A82" s="124" t="s">
        <v>24</v>
      </c>
      <c r="B82" s="130">
        <v>68</v>
      </c>
      <c r="C82" s="131" t="s">
        <v>397</v>
      </c>
      <c r="D82" s="131"/>
      <c r="E82" s="132">
        <f t="shared" ref="E82:G83" si="1">E83</f>
        <v>0</v>
      </c>
      <c r="F82" s="132">
        <f t="shared" si="1"/>
        <v>0</v>
      </c>
      <c r="G82" s="132">
        <f t="shared" si="1"/>
        <v>0</v>
      </c>
    </row>
    <row r="83" spans="1:7" ht="30" customHeight="1" x14ac:dyDescent="0.25">
      <c r="A83" s="119"/>
      <c r="B83" s="133">
        <v>683</v>
      </c>
      <c r="C83" s="134" t="s">
        <v>398</v>
      </c>
      <c r="D83" s="134"/>
      <c r="E83" s="132">
        <f t="shared" si="1"/>
        <v>0</v>
      </c>
      <c r="F83" s="132">
        <f t="shared" si="1"/>
        <v>0</v>
      </c>
      <c r="G83" s="132">
        <f t="shared" si="1"/>
        <v>0</v>
      </c>
    </row>
    <row r="84" spans="1:7" ht="30" customHeight="1" x14ac:dyDescent="0.25">
      <c r="A84" s="119"/>
      <c r="B84" s="133">
        <v>6831</v>
      </c>
      <c r="C84" s="134" t="s">
        <v>399</v>
      </c>
      <c r="D84" s="134" t="s">
        <v>75</v>
      </c>
      <c r="E84" s="135"/>
      <c r="F84" s="135"/>
      <c r="G84" s="135"/>
    </row>
    <row r="85" spans="1:7" ht="30" customHeight="1" x14ac:dyDescent="0.25">
      <c r="A85" s="119"/>
      <c r="B85" s="130">
        <v>7</v>
      </c>
      <c r="C85" s="131" t="s">
        <v>400</v>
      </c>
      <c r="D85" s="131"/>
      <c r="E85" s="132">
        <f>E86+E110</f>
        <v>4100</v>
      </c>
      <c r="F85" s="132">
        <f>F86+F110</f>
        <v>4160</v>
      </c>
      <c r="G85" s="132">
        <f>G86+G110</f>
        <v>4220</v>
      </c>
    </row>
    <row r="86" spans="1:7" ht="30" customHeight="1" x14ac:dyDescent="0.25">
      <c r="A86" s="124" t="s">
        <v>401</v>
      </c>
      <c r="B86" s="130">
        <v>72</v>
      </c>
      <c r="C86" s="125" t="s">
        <v>402</v>
      </c>
      <c r="D86" s="125"/>
      <c r="E86" s="132">
        <f>E87+E91+E99+E101+E106</f>
        <v>4100</v>
      </c>
      <c r="F86" s="132">
        <f>F87+F91+F99+F101+F106</f>
        <v>4160</v>
      </c>
      <c r="G86" s="132">
        <f>G87+G91+G99+G101+G106</f>
        <v>4220</v>
      </c>
    </row>
    <row r="87" spans="1:7" ht="30" customHeight="1" x14ac:dyDescent="0.25">
      <c r="A87" s="119"/>
      <c r="B87" s="133">
        <v>721</v>
      </c>
      <c r="C87" s="134" t="s">
        <v>403</v>
      </c>
      <c r="D87" s="134"/>
      <c r="E87" s="132">
        <f>SUM(E88:E90)</f>
        <v>4100</v>
      </c>
      <c r="F87" s="132">
        <f>SUM(F88:F90)</f>
        <v>4160</v>
      </c>
      <c r="G87" s="132">
        <f>SUM(G88:G90)</f>
        <v>4220</v>
      </c>
    </row>
    <row r="88" spans="1:7" ht="30" customHeight="1" x14ac:dyDescent="0.25">
      <c r="A88" s="119"/>
      <c r="B88" s="133">
        <v>7211</v>
      </c>
      <c r="C88" s="134" t="s">
        <v>404</v>
      </c>
      <c r="D88" s="134" t="s">
        <v>75</v>
      </c>
      <c r="E88" s="135">
        <v>4100</v>
      </c>
      <c r="F88" s="135">
        <v>4160</v>
      </c>
      <c r="G88" s="135">
        <v>4220</v>
      </c>
    </row>
    <row r="89" spans="1:7" ht="30" customHeight="1" x14ac:dyDescent="0.25">
      <c r="A89" s="119"/>
      <c r="B89" s="133">
        <v>7212</v>
      </c>
      <c r="C89" s="134" t="s">
        <v>138</v>
      </c>
      <c r="D89" s="134" t="s">
        <v>75</v>
      </c>
      <c r="E89" s="135"/>
      <c r="F89" s="135"/>
      <c r="G89" s="135"/>
    </row>
    <row r="90" spans="1:7" ht="30" customHeight="1" x14ac:dyDescent="0.25">
      <c r="A90" s="119"/>
      <c r="B90" s="133">
        <v>7214</v>
      </c>
      <c r="C90" s="134" t="s">
        <v>405</v>
      </c>
      <c r="D90" s="134" t="s">
        <v>75</v>
      </c>
      <c r="E90" s="135"/>
      <c r="F90" s="135"/>
      <c r="G90" s="135"/>
    </row>
    <row r="91" spans="1:7" ht="30" customHeight="1" x14ac:dyDescent="0.25">
      <c r="A91" s="119"/>
      <c r="B91" s="133">
        <v>722</v>
      </c>
      <c r="C91" s="134" t="s">
        <v>406</v>
      </c>
      <c r="D91" s="134"/>
      <c r="E91" s="132">
        <f>SUM(E92:E98)</f>
        <v>0</v>
      </c>
      <c r="F91" s="132">
        <f>SUM(F92:F98)</f>
        <v>0</v>
      </c>
      <c r="G91" s="132">
        <f>SUM(G92:G98)</f>
        <v>0</v>
      </c>
    </row>
    <row r="92" spans="1:7" ht="30" customHeight="1" x14ac:dyDescent="0.25">
      <c r="A92" s="119"/>
      <c r="B92" s="133">
        <v>7221</v>
      </c>
      <c r="C92" s="134" t="s">
        <v>143</v>
      </c>
      <c r="D92" s="134" t="s">
        <v>75</v>
      </c>
      <c r="E92" s="135"/>
      <c r="F92" s="135"/>
      <c r="G92" s="135"/>
    </row>
    <row r="93" spans="1:7" ht="30" customHeight="1" x14ac:dyDescent="0.25">
      <c r="A93" s="119"/>
      <c r="B93" s="133">
        <v>7222</v>
      </c>
      <c r="C93" s="134" t="s">
        <v>407</v>
      </c>
      <c r="D93" s="134" t="s">
        <v>75</v>
      </c>
      <c r="E93" s="135"/>
      <c r="F93" s="135"/>
      <c r="G93" s="135"/>
    </row>
    <row r="94" spans="1:7" ht="30" customHeight="1" x14ac:dyDescent="0.25">
      <c r="A94" s="119"/>
      <c r="B94" s="133">
        <v>7223</v>
      </c>
      <c r="C94" s="134" t="s">
        <v>147</v>
      </c>
      <c r="D94" s="134" t="s">
        <v>75</v>
      </c>
      <c r="E94" s="135"/>
      <c r="F94" s="135"/>
      <c r="G94" s="135"/>
    </row>
    <row r="95" spans="1:7" ht="30" customHeight="1" x14ac:dyDescent="0.25">
      <c r="A95" s="119"/>
      <c r="B95" s="133">
        <v>7224</v>
      </c>
      <c r="C95" s="134" t="s">
        <v>408</v>
      </c>
      <c r="D95" s="134" t="s">
        <v>75</v>
      </c>
      <c r="E95" s="135"/>
      <c r="F95" s="135"/>
      <c r="G95" s="135"/>
    </row>
    <row r="96" spans="1:7" ht="30" customHeight="1" x14ac:dyDescent="0.25">
      <c r="A96" s="119"/>
      <c r="B96" s="133">
        <v>7225</v>
      </c>
      <c r="C96" s="134" t="s">
        <v>151</v>
      </c>
      <c r="D96" s="134" t="s">
        <v>75</v>
      </c>
      <c r="E96" s="135"/>
      <c r="F96" s="135"/>
      <c r="G96" s="135"/>
    </row>
    <row r="97" spans="1:7" ht="30" customHeight="1" x14ac:dyDescent="0.25">
      <c r="A97" s="119"/>
      <c r="B97" s="133">
        <v>7226</v>
      </c>
      <c r="C97" s="134" t="s">
        <v>409</v>
      </c>
      <c r="D97" s="134" t="s">
        <v>75</v>
      </c>
      <c r="E97" s="135"/>
      <c r="F97" s="135"/>
      <c r="G97" s="135"/>
    </row>
    <row r="98" spans="1:7" ht="30" customHeight="1" x14ac:dyDescent="0.25">
      <c r="A98" s="119"/>
      <c r="B98" s="133">
        <v>7227</v>
      </c>
      <c r="C98" s="134" t="s">
        <v>156</v>
      </c>
      <c r="D98" s="134" t="s">
        <v>75</v>
      </c>
      <c r="E98" s="135"/>
      <c r="F98" s="135"/>
      <c r="G98" s="135"/>
    </row>
    <row r="99" spans="1:7" ht="30" customHeight="1" x14ac:dyDescent="0.25">
      <c r="A99" s="119"/>
      <c r="B99" s="133">
        <v>723</v>
      </c>
      <c r="C99" s="138" t="s">
        <v>410</v>
      </c>
      <c r="D99" s="138"/>
      <c r="E99" s="132">
        <f>SUM(E100:E100)</f>
        <v>0</v>
      </c>
      <c r="F99" s="132">
        <f>SUM(F100:F100)</f>
        <v>0</v>
      </c>
      <c r="G99" s="132">
        <f>SUM(G100:G100)</f>
        <v>0</v>
      </c>
    </row>
    <row r="100" spans="1:7" ht="30" customHeight="1" x14ac:dyDescent="0.25">
      <c r="A100" s="119"/>
      <c r="B100" s="133">
        <v>7231</v>
      </c>
      <c r="C100" s="134" t="s">
        <v>160</v>
      </c>
      <c r="D100" s="134" t="s">
        <v>75</v>
      </c>
      <c r="E100" s="135"/>
      <c r="F100" s="135"/>
      <c r="G100" s="135"/>
    </row>
    <row r="101" spans="1:7" ht="30" customHeight="1" x14ac:dyDescent="0.25">
      <c r="A101" s="119"/>
      <c r="B101" s="133">
        <v>724</v>
      </c>
      <c r="C101" s="138" t="s">
        <v>411</v>
      </c>
      <c r="D101" s="138"/>
      <c r="E101" s="132">
        <f>SUM(E102:E105)</f>
        <v>0</v>
      </c>
      <c r="F101" s="132">
        <f>SUM(F102:F105)</f>
        <v>0</v>
      </c>
      <c r="G101" s="132">
        <f>SUM(G102:G105)</f>
        <v>0</v>
      </c>
    </row>
    <row r="102" spans="1:7" ht="30" customHeight="1" x14ac:dyDescent="0.25">
      <c r="A102" s="119"/>
      <c r="B102" s="133">
        <v>7241</v>
      </c>
      <c r="C102" s="134" t="s">
        <v>412</v>
      </c>
      <c r="D102" s="134" t="s">
        <v>75</v>
      </c>
      <c r="E102" s="135"/>
      <c r="F102" s="135"/>
      <c r="G102" s="135"/>
    </row>
    <row r="103" spans="1:7" ht="30" customHeight="1" x14ac:dyDescent="0.25">
      <c r="A103" s="119"/>
      <c r="B103" s="133">
        <v>7242</v>
      </c>
      <c r="C103" s="134" t="s">
        <v>413</v>
      </c>
      <c r="D103" s="134" t="s">
        <v>75</v>
      </c>
      <c r="E103" s="135"/>
      <c r="F103" s="135"/>
      <c r="G103" s="135"/>
    </row>
    <row r="104" spans="1:7" ht="30" customHeight="1" x14ac:dyDescent="0.25">
      <c r="A104" s="119"/>
      <c r="B104" s="133">
        <v>7243</v>
      </c>
      <c r="C104" s="134" t="s">
        <v>414</v>
      </c>
      <c r="D104" s="134" t="s">
        <v>75</v>
      </c>
      <c r="E104" s="135"/>
      <c r="F104" s="135"/>
      <c r="G104" s="135"/>
    </row>
    <row r="105" spans="1:7" ht="30" customHeight="1" x14ac:dyDescent="0.25">
      <c r="A105" s="119"/>
      <c r="B105" s="133">
        <v>7244</v>
      </c>
      <c r="C105" s="134" t="s">
        <v>415</v>
      </c>
      <c r="D105" s="134" t="s">
        <v>75</v>
      </c>
      <c r="E105" s="135"/>
      <c r="F105" s="135"/>
      <c r="G105" s="135"/>
    </row>
    <row r="106" spans="1:7" ht="30" customHeight="1" x14ac:dyDescent="0.25">
      <c r="A106" s="119"/>
      <c r="B106" s="133">
        <v>726</v>
      </c>
      <c r="C106" s="134" t="s">
        <v>416</v>
      </c>
      <c r="D106" s="134"/>
      <c r="E106" s="132">
        <f>SUM(E107:E109)</f>
        <v>0</v>
      </c>
      <c r="F106" s="132">
        <f>SUM(F107:F109)</f>
        <v>0</v>
      </c>
      <c r="G106" s="132">
        <f>SUM(G107:G109)</f>
        <v>0</v>
      </c>
    </row>
    <row r="107" spans="1:7" ht="30" customHeight="1" x14ac:dyDescent="0.25">
      <c r="A107" s="119"/>
      <c r="B107" s="133">
        <v>7262</v>
      </c>
      <c r="C107" s="134" t="s">
        <v>417</v>
      </c>
      <c r="D107" s="134"/>
      <c r="E107" s="135"/>
      <c r="F107" s="135"/>
      <c r="G107" s="135"/>
    </row>
    <row r="108" spans="1:7" ht="30" customHeight="1" x14ac:dyDescent="0.25">
      <c r="A108" s="119"/>
      <c r="B108" s="133">
        <v>7263</v>
      </c>
      <c r="C108" s="134" t="s">
        <v>166</v>
      </c>
      <c r="D108" s="134"/>
      <c r="E108" s="135"/>
      <c r="F108" s="135"/>
      <c r="G108" s="135"/>
    </row>
    <row r="109" spans="1:7" ht="30" customHeight="1" x14ac:dyDescent="0.25">
      <c r="A109" s="119"/>
      <c r="B109" s="133">
        <v>7264</v>
      </c>
      <c r="C109" s="134" t="s">
        <v>418</v>
      </c>
      <c r="D109" s="134" t="s">
        <v>75</v>
      </c>
      <c r="E109" s="135"/>
      <c r="F109" s="135"/>
      <c r="G109" s="135"/>
    </row>
    <row r="110" spans="1:7" ht="30" customHeight="1" x14ac:dyDescent="0.25">
      <c r="A110" s="124" t="s">
        <v>419</v>
      </c>
      <c r="B110" s="130">
        <v>73</v>
      </c>
      <c r="C110" s="131" t="s">
        <v>420</v>
      </c>
      <c r="D110" s="131"/>
      <c r="E110" s="132">
        <f>E111</f>
        <v>0</v>
      </c>
      <c r="F110" s="132">
        <f>F111</f>
        <v>0</v>
      </c>
      <c r="G110" s="132">
        <f>G111</f>
        <v>0</v>
      </c>
    </row>
    <row r="111" spans="1:7" ht="30" customHeight="1" x14ac:dyDescent="0.25">
      <c r="A111" s="124"/>
      <c r="B111" s="133">
        <v>731</v>
      </c>
      <c r="C111" s="134" t="s">
        <v>420</v>
      </c>
      <c r="D111" s="134"/>
      <c r="E111" s="132">
        <f>SUM(E112:E112)</f>
        <v>0</v>
      </c>
      <c r="F111" s="132">
        <f>SUM(F112:F112)</f>
        <v>0</v>
      </c>
      <c r="G111" s="132">
        <f>SUM(G112:G112)</f>
        <v>0</v>
      </c>
    </row>
    <row r="112" spans="1:7" ht="30" customHeight="1" x14ac:dyDescent="0.25">
      <c r="A112" s="119"/>
      <c r="B112" s="133">
        <v>7312</v>
      </c>
      <c r="C112" s="134" t="s">
        <v>421</v>
      </c>
      <c r="D112" s="134"/>
      <c r="E112" s="135"/>
      <c r="F112" s="135"/>
      <c r="G112" s="135"/>
    </row>
    <row r="113" spans="1:7" ht="30" customHeight="1" x14ac:dyDescent="0.25">
      <c r="A113" s="119"/>
      <c r="B113" s="130">
        <v>8</v>
      </c>
      <c r="C113" s="131" t="s">
        <v>422</v>
      </c>
      <c r="D113" s="131"/>
      <c r="E113" s="132">
        <f>E114+E121+E124</f>
        <v>0</v>
      </c>
      <c r="F113" s="132">
        <f>F114+F121+F124</f>
        <v>0</v>
      </c>
      <c r="G113" s="132">
        <f>G114+G121+G124</f>
        <v>0</v>
      </c>
    </row>
    <row r="114" spans="1:7" ht="30" customHeight="1" x14ac:dyDescent="0.25">
      <c r="A114" s="124" t="s">
        <v>423</v>
      </c>
      <c r="B114" s="130" t="s">
        <v>278</v>
      </c>
      <c r="C114" s="139" t="s">
        <v>424</v>
      </c>
      <c r="D114" s="139"/>
      <c r="E114" s="132">
        <f>E115+E117+E119</f>
        <v>0</v>
      </c>
      <c r="F114" s="132">
        <f>F115+F117+F119</f>
        <v>0</v>
      </c>
      <c r="G114" s="132">
        <f>G115+G117+G119</f>
        <v>0</v>
      </c>
    </row>
    <row r="115" spans="1:7" ht="30" customHeight="1" x14ac:dyDescent="0.25">
      <c r="A115" s="119"/>
      <c r="B115" s="133" t="s">
        <v>425</v>
      </c>
      <c r="C115" s="140" t="s">
        <v>426</v>
      </c>
      <c r="D115" s="140"/>
      <c r="E115" s="132">
        <f>E116</f>
        <v>0</v>
      </c>
      <c r="F115" s="132">
        <f>F116</f>
        <v>0</v>
      </c>
      <c r="G115" s="132">
        <f>G116</f>
        <v>0</v>
      </c>
    </row>
    <row r="116" spans="1:7" ht="30" customHeight="1" x14ac:dyDescent="0.25">
      <c r="A116" s="119"/>
      <c r="B116" s="133" t="s">
        <v>427</v>
      </c>
      <c r="C116" s="140" t="s">
        <v>428</v>
      </c>
      <c r="D116" s="140">
        <v>11</v>
      </c>
      <c r="E116" s="135"/>
      <c r="F116" s="135"/>
      <c r="G116" s="135"/>
    </row>
    <row r="117" spans="1:7" ht="30" customHeight="1" x14ac:dyDescent="0.25">
      <c r="A117" s="119"/>
      <c r="B117" s="141">
        <v>813</v>
      </c>
      <c r="C117" s="142" t="s">
        <v>429</v>
      </c>
      <c r="D117" s="142"/>
      <c r="E117" s="132">
        <f>E118</f>
        <v>0</v>
      </c>
      <c r="F117" s="132">
        <f>F118</f>
        <v>0</v>
      </c>
      <c r="G117" s="132">
        <f>G118</f>
        <v>0</v>
      </c>
    </row>
    <row r="118" spans="1:7" ht="30" customHeight="1" x14ac:dyDescent="0.25">
      <c r="A118" s="119"/>
      <c r="B118" s="141">
        <v>8134</v>
      </c>
      <c r="C118" s="142" t="s">
        <v>430</v>
      </c>
      <c r="D118" s="142"/>
      <c r="E118" s="135"/>
      <c r="F118" s="135"/>
      <c r="G118" s="135"/>
    </row>
    <row r="119" spans="1:7" ht="30" customHeight="1" x14ac:dyDescent="0.25">
      <c r="A119" s="119"/>
      <c r="B119" s="133" t="s">
        <v>431</v>
      </c>
      <c r="C119" s="131" t="s">
        <v>432</v>
      </c>
      <c r="D119" s="131"/>
      <c r="E119" s="132">
        <f>E120</f>
        <v>0</v>
      </c>
      <c r="F119" s="132">
        <f>F120</f>
        <v>0</v>
      </c>
      <c r="G119" s="132">
        <f>G120</f>
        <v>0</v>
      </c>
    </row>
    <row r="120" spans="1:7" ht="30" customHeight="1" x14ac:dyDescent="0.25">
      <c r="A120" s="119"/>
      <c r="B120" s="140">
        <v>8181</v>
      </c>
      <c r="C120" s="140" t="str">
        <f>'[1]svi uredi'!B238</f>
        <v>Primici od povrata depozita od kreditnih i ostalih institucija- tuzemni</v>
      </c>
      <c r="D120" s="140"/>
      <c r="E120" s="135"/>
      <c r="F120" s="135"/>
      <c r="G120" s="135"/>
    </row>
    <row r="121" spans="1:7" ht="30" customHeight="1" x14ac:dyDescent="0.25">
      <c r="A121" s="124" t="s">
        <v>433</v>
      </c>
      <c r="B121" s="143">
        <v>83</v>
      </c>
      <c r="C121" s="144" t="s">
        <v>434</v>
      </c>
      <c r="D121" s="144"/>
      <c r="E121" s="132">
        <f t="shared" ref="E121:G122" si="2">E122</f>
        <v>0</v>
      </c>
      <c r="F121" s="132">
        <f t="shared" si="2"/>
        <v>0</v>
      </c>
      <c r="G121" s="132">
        <f t="shared" si="2"/>
        <v>0</v>
      </c>
    </row>
    <row r="122" spans="1:7" ht="30" customHeight="1" x14ac:dyDescent="0.25">
      <c r="A122" s="119"/>
      <c r="B122" s="140">
        <v>833</v>
      </c>
      <c r="C122" s="140" t="s">
        <v>435</v>
      </c>
      <c r="D122" s="140"/>
      <c r="E122" s="132">
        <f t="shared" si="2"/>
        <v>0</v>
      </c>
      <c r="F122" s="132">
        <f t="shared" si="2"/>
        <v>0</v>
      </c>
      <c r="G122" s="132">
        <f t="shared" si="2"/>
        <v>0</v>
      </c>
    </row>
    <row r="123" spans="1:7" ht="30" customHeight="1" x14ac:dyDescent="0.25">
      <c r="A123" s="119"/>
      <c r="B123" s="140">
        <v>8331</v>
      </c>
      <c r="C123" s="140" t="s">
        <v>436</v>
      </c>
      <c r="D123" s="140">
        <v>11</v>
      </c>
      <c r="E123" s="135"/>
      <c r="F123" s="135"/>
      <c r="G123" s="135"/>
    </row>
    <row r="124" spans="1:7" ht="30" customHeight="1" x14ac:dyDescent="0.25">
      <c r="A124" s="124" t="s">
        <v>437</v>
      </c>
      <c r="B124" s="130">
        <v>84</v>
      </c>
      <c r="C124" s="131" t="s">
        <v>438</v>
      </c>
      <c r="D124" s="131"/>
      <c r="E124" s="132">
        <f>E125+E127+E131</f>
        <v>0</v>
      </c>
      <c r="F124" s="132">
        <f>F125+F127+F131</f>
        <v>0</v>
      </c>
      <c r="G124" s="132">
        <f>G125+G127+G131</f>
        <v>0</v>
      </c>
    </row>
    <row r="125" spans="1:7" ht="30" customHeight="1" x14ac:dyDescent="0.25">
      <c r="A125" s="119"/>
      <c r="B125" s="133" t="s">
        <v>439</v>
      </c>
      <c r="C125" s="142" t="s">
        <v>440</v>
      </c>
      <c r="D125" s="142"/>
      <c r="E125" s="132">
        <f>E126</f>
        <v>0</v>
      </c>
      <c r="F125" s="132">
        <f>F126</f>
        <v>0</v>
      </c>
      <c r="G125" s="132">
        <f>G126</f>
        <v>0</v>
      </c>
    </row>
    <row r="126" spans="1:7" ht="30" customHeight="1" x14ac:dyDescent="0.25">
      <c r="A126" s="119"/>
      <c r="B126" s="133" t="s">
        <v>441</v>
      </c>
      <c r="C126" s="142" t="s">
        <v>442</v>
      </c>
      <c r="D126" s="142">
        <v>81</v>
      </c>
      <c r="E126" s="135"/>
      <c r="F126" s="135"/>
      <c r="G126" s="135"/>
    </row>
    <row r="127" spans="1:7" ht="30" customHeight="1" x14ac:dyDescent="0.25">
      <c r="A127" s="119"/>
      <c r="B127" s="133">
        <v>844</v>
      </c>
      <c r="C127" s="134" t="s">
        <v>443</v>
      </c>
      <c r="D127" s="134"/>
      <c r="E127" s="132">
        <f>SUM(E128:E130)</f>
        <v>0</v>
      </c>
      <c r="F127" s="132">
        <f>SUM(F128:F130)</f>
        <v>0</v>
      </c>
      <c r="G127" s="132">
        <f>SUM(G128:G130)</f>
        <v>0</v>
      </c>
    </row>
    <row r="128" spans="1:7" ht="30" customHeight="1" x14ac:dyDescent="0.25">
      <c r="A128" s="119"/>
      <c r="B128" s="133">
        <v>8443</v>
      </c>
      <c r="C128" s="134" t="s">
        <v>444</v>
      </c>
      <c r="D128" s="134" t="s">
        <v>278</v>
      </c>
      <c r="E128" s="135"/>
      <c r="F128" s="135"/>
      <c r="G128" s="135"/>
    </row>
    <row r="129" spans="1:7" ht="30" customHeight="1" x14ac:dyDescent="0.25">
      <c r="A129" s="119"/>
      <c r="B129" s="133">
        <v>8444</v>
      </c>
      <c r="C129" s="134" t="s">
        <v>445</v>
      </c>
      <c r="D129" s="134"/>
      <c r="E129" s="135"/>
      <c r="F129" s="135"/>
      <c r="G129" s="135"/>
    </row>
    <row r="130" spans="1:7" ht="30" customHeight="1" x14ac:dyDescent="0.25">
      <c r="A130" s="119"/>
      <c r="B130" s="133">
        <v>8445</v>
      </c>
      <c r="C130" s="134" t="s">
        <v>446</v>
      </c>
      <c r="D130" s="134" t="s">
        <v>278</v>
      </c>
      <c r="E130" s="135"/>
      <c r="F130" s="135"/>
      <c r="G130" s="135"/>
    </row>
    <row r="131" spans="1:7" ht="30" customHeight="1" x14ac:dyDescent="0.25">
      <c r="A131" s="119"/>
      <c r="B131" s="133" t="s">
        <v>447</v>
      </c>
      <c r="C131" s="134" t="s">
        <v>448</v>
      </c>
      <c r="D131" s="134"/>
      <c r="E131" s="132">
        <f>E132</f>
        <v>0</v>
      </c>
      <c r="F131" s="132">
        <f>F132</f>
        <v>0</v>
      </c>
      <c r="G131" s="132">
        <f>G132</f>
        <v>0</v>
      </c>
    </row>
    <row r="132" spans="1:7" ht="30" customHeight="1" x14ac:dyDescent="0.25">
      <c r="A132" s="119"/>
      <c r="B132" s="133" t="s">
        <v>449</v>
      </c>
      <c r="C132" s="134" t="s">
        <v>450</v>
      </c>
      <c r="D132" s="134" t="s">
        <v>278</v>
      </c>
      <c r="E132" s="135"/>
      <c r="F132" s="135"/>
      <c r="G132" s="135"/>
    </row>
    <row r="133" spans="1:7" ht="30" customHeight="1" x14ac:dyDescent="0.25">
      <c r="A133" s="119"/>
      <c r="B133" s="272" t="s">
        <v>451</v>
      </c>
      <c r="C133" s="273"/>
      <c r="D133" s="145"/>
      <c r="E133" s="132">
        <f>E113+E85+E8</f>
        <v>11610473</v>
      </c>
      <c r="F133" s="132">
        <f>F113+F85+F8</f>
        <v>11948341</v>
      </c>
      <c r="G133" s="132">
        <f>G113+G85+G8</f>
        <v>12120397</v>
      </c>
    </row>
    <row r="134" spans="1:7" ht="30" customHeight="1" x14ac:dyDescent="0.25">
      <c r="A134" s="124" t="s">
        <v>27</v>
      </c>
      <c r="B134" s="272" t="s">
        <v>452</v>
      </c>
      <c r="C134" s="273"/>
      <c r="D134" s="145"/>
      <c r="E134" s="146">
        <v>803373</v>
      </c>
      <c r="F134" s="146"/>
      <c r="G134" s="146"/>
    </row>
    <row r="135" spans="1:7" ht="24.95" customHeight="1" x14ac:dyDescent="0.25">
      <c r="A135" s="119"/>
      <c r="B135" s="278" t="s">
        <v>453</v>
      </c>
      <c r="C135" s="279"/>
      <c r="D135" s="279"/>
      <c r="E135" s="279"/>
      <c r="F135" s="279"/>
      <c r="G135" s="279"/>
    </row>
    <row r="136" spans="1:7" ht="30" customHeight="1" x14ac:dyDescent="0.25">
      <c r="A136" s="119"/>
      <c r="B136" s="133" t="s">
        <v>266</v>
      </c>
      <c r="C136" s="125" t="s">
        <v>393</v>
      </c>
      <c r="D136" s="125"/>
      <c r="E136" s="132">
        <f>SUM(E137)</f>
        <v>1927814</v>
      </c>
      <c r="F136" s="132">
        <f>SUM(F137)</f>
        <v>1955960</v>
      </c>
      <c r="G136" s="132">
        <f>SUM(G137)</f>
        <v>1984126</v>
      </c>
    </row>
    <row r="137" spans="1:7" ht="30" customHeight="1" x14ac:dyDescent="0.25">
      <c r="A137" s="124" t="s">
        <v>18</v>
      </c>
      <c r="B137" s="133" t="s">
        <v>454</v>
      </c>
      <c r="C137" s="137" t="s">
        <v>455</v>
      </c>
      <c r="D137" s="138"/>
      <c r="E137" s="132">
        <f>SUM(E138:E140)</f>
        <v>1927814</v>
      </c>
      <c r="F137" s="132">
        <f>SUM(F138:F140)</f>
        <v>1955960</v>
      </c>
      <c r="G137" s="132">
        <f>SUM(G138:G140)</f>
        <v>1984126</v>
      </c>
    </row>
    <row r="138" spans="1:7" ht="30" customHeight="1" x14ac:dyDescent="0.25">
      <c r="A138" s="119"/>
      <c r="B138" s="133" t="s">
        <v>456</v>
      </c>
      <c r="C138" s="138" t="s">
        <v>457</v>
      </c>
      <c r="D138" s="138" t="s">
        <v>75</v>
      </c>
      <c r="E138" s="135">
        <v>1881814</v>
      </c>
      <c r="F138" s="135">
        <v>1909288</v>
      </c>
      <c r="G138" s="135">
        <v>1936782</v>
      </c>
    </row>
    <row r="139" spans="1:7" ht="30" customHeight="1" x14ac:dyDescent="0.25">
      <c r="A139" s="119"/>
      <c r="B139" s="133" t="s">
        <v>458</v>
      </c>
      <c r="C139" s="137" t="s">
        <v>459</v>
      </c>
      <c r="D139" s="138" t="s">
        <v>75</v>
      </c>
      <c r="E139" s="135">
        <v>46000</v>
      </c>
      <c r="F139" s="135">
        <v>46672</v>
      </c>
      <c r="G139" s="135">
        <v>47344</v>
      </c>
    </row>
    <row r="140" spans="1:7" ht="30" customHeight="1" x14ac:dyDescent="0.25">
      <c r="A140" s="119"/>
      <c r="B140" s="133" t="s">
        <v>460</v>
      </c>
      <c r="C140" s="137" t="s">
        <v>461</v>
      </c>
      <c r="D140" s="138" t="s">
        <v>75</v>
      </c>
      <c r="E140" s="135"/>
      <c r="F140" s="135"/>
      <c r="G140" s="135"/>
    </row>
    <row r="141" spans="1:7" ht="30" customHeight="1" x14ac:dyDescent="0.25">
      <c r="A141" s="119"/>
      <c r="B141" s="272" t="s">
        <v>462</v>
      </c>
      <c r="C141" s="273"/>
      <c r="D141" s="145"/>
      <c r="E141" s="132">
        <f>E136</f>
        <v>1927814</v>
      </c>
      <c r="F141" s="132">
        <f>F136</f>
        <v>1955960</v>
      </c>
      <c r="G141" s="132">
        <f>G136</f>
        <v>1984126</v>
      </c>
    </row>
    <row r="142" spans="1:7" ht="30" customHeight="1" x14ac:dyDescent="0.25">
      <c r="A142" s="119"/>
      <c r="B142" s="272" t="s">
        <v>463</v>
      </c>
      <c r="C142" s="273"/>
      <c r="D142" s="145"/>
      <c r="E142" s="132">
        <f>E133+E141</f>
        <v>13538287</v>
      </c>
      <c r="F142" s="132">
        <f>F133+F141</f>
        <v>13904301</v>
      </c>
      <c r="G142" s="132">
        <f>G133+G141</f>
        <v>14104523</v>
      </c>
    </row>
  </sheetData>
  <mergeCells count="7">
    <mergeCell ref="B141:C141"/>
    <mergeCell ref="B142:C142"/>
    <mergeCell ref="B4:G4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25" right="0.25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9"/>
  <sheetViews>
    <sheetView topLeftCell="A180" workbookViewId="0">
      <selection activeCell="C199" sqref="C199"/>
    </sheetView>
  </sheetViews>
  <sheetFormatPr defaultRowHeight="15" x14ac:dyDescent="0.25"/>
  <cols>
    <col min="1" max="1" width="6.140625" customWidth="1"/>
    <col min="2" max="2" width="7.28515625" customWidth="1"/>
    <col min="3" max="3" width="54.85546875" customWidth="1"/>
    <col min="4" max="5" width="14.140625" customWidth="1"/>
    <col min="6" max="6" width="14" customWidth="1"/>
    <col min="7" max="7" width="13.85546875" customWidth="1"/>
    <col min="8" max="8" width="14" customWidth="1"/>
    <col min="9" max="9" width="14.28515625" customWidth="1"/>
    <col min="10" max="10" width="15" customWidth="1"/>
    <col min="11" max="11" width="13.140625" customWidth="1"/>
    <col min="12" max="12" width="11.42578125" customWidth="1"/>
    <col min="13" max="14" width="9.140625" customWidth="1"/>
    <col min="15" max="15" width="12.42578125" customWidth="1"/>
    <col min="16" max="16" width="13.85546875" customWidth="1"/>
    <col min="17" max="17" width="15.140625" customWidth="1"/>
    <col min="18" max="18" width="14" customWidth="1"/>
    <col min="19" max="19" width="13.85546875" customWidth="1"/>
  </cols>
  <sheetData>
    <row r="1" spans="1:19" ht="15.75" x14ac:dyDescent="0.2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299" t="s">
        <v>0</v>
      </c>
      <c r="Q1" s="299"/>
    </row>
    <row r="2" spans="1:19" ht="20.25" x14ac:dyDescent="0.25">
      <c r="A2" s="302" t="s">
        <v>498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3" spans="1:19" ht="24" thickBot="1" x14ac:dyDescent="0.4">
      <c r="A3" s="173" t="s">
        <v>1</v>
      </c>
      <c r="B3" s="174"/>
      <c r="C3" s="172"/>
      <c r="D3" s="46"/>
      <c r="E3" s="48"/>
      <c r="F3" s="48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</row>
    <row r="4" spans="1:19" ht="15.75" x14ac:dyDescent="0.25">
      <c r="A4" s="170"/>
      <c r="B4" s="149"/>
      <c r="C4" s="150"/>
      <c r="D4" s="48"/>
      <c r="E4" s="48"/>
      <c r="F4" s="48"/>
      <c r="G4" s="47"/>
      <c r="H4" s="47"/>
      <c r="I4" s="47"/>
      <c r="J4" s="47"/>
      <c r="K4" s="47"/>
      <c r="L4" s="47"/>
      <c r="M4" s="47"/>
      <c r="N4" s="47"/>
      <c r="O4" s="47"/>
      <c r="P4" s="48"/>
      <c r="Q4" s="48"/>
    </row>
    <row r="5" spans="1:19" ht="15.75" x14ac:dyDescent="0.25">
      <c r="A5" s="171"/>
      <c r="B5" s="150"/>
      <c r="C5" s="150"/>
      <c r="D5" s="48"/>
      <c r="E5" s="48"/>
      <c r="F5" s="48"/>
      <c r="G5" s="47"/>
      <c r="H5" s="47"/>
      <c r="I5" s="47"/>
      <c r="J5" s="47"/>
      <c r="K5" s="47"/>
      <c r="L5" s="47"/>
      <c r="M5" s="47"/>
      <c r="N5" s="47"/>
      <c r="O5" s="47"/>
      <c r="P5" s="48"/>
      <c r="Q5" s="48"/>
    </row>
    <row r="6" spans="1:19" ht="15.75" x14ac:dyDescent="0.2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50"/>
      <c r="Q6" s="50"/>
    </row>
    <row r="7" spans="1:19" ht="15" customHeight="1" x14ac:dyDescent="0.25">
      <c r="A7" s="294" t="s">
        <v>2</v>
      </c>
      <c r="B7" s="303" t="s">
        <v>3</v>
      </c>
      <c r="C7" s="305" t="s">
        <v>4</v>
      </c>
      <c r="D7" s="290" t="s">
        <v>483</v>
      </c>
      <c r="E7" s="290" t="s">
        <v>486</v>
      </c>
      <c r="F7" s="290" t="s">
        <v>487</v>
      </c>
      <c r="G7" s="290" t="s">
        <v>5</v>
      </c>
      <c r="H7" s="283" t="s">
        <v>6</v>
      </c>
      <c r="I7" s="300" t="s">
        <v>7</v>
      </c>
      <c r="J7" s="300" t="s">
        <v>8</v>
      </c>
      <c r="K7" s="300" t="s">
        <v>9</v>
      </c>
      <c r="L7" s="300" t="s">
        <v>10</v>
      </c>
      <c r="M7" s="300" t="s">
        <v>11</v>
      </c>
      <c r="N7" s="300" t="s">
        <v>12</v>
      </c>
      <c r="O7" s="300" t="s">
        <v>13</v>
      </c>
      <c r="P7" s="300" t="s">
        <v>14</v>
      </c>
      <c r="Q7" s="300" t="s">
        <v>15</v>
      </c>
      <c r="R7" s="283" t="s">
        <v>16</v>
      </c>
      <c r="S7" s="283" t="s">
        <v>17</v>
      </c>
    </row>
    <row r="8" spans="1:19" ht="110.25" customHeight="1" thickBot="1" x14ac:dyDescent="0.3">
      <c r="A8" s="295"/>
      <c r="B8" s="304"/>
      <c r="C8" s="306"/>
      <c r="D8" s="291"/>
      <c r="E8" s="291"/>
      <c r="F8" s="291"/>
      <c r="G8" s="291"/>
      <c r="H8" s="284"/>
      <c r="I8" s="301"/>
      <c r="J8" s="301"/>
      <c r="K8" s="301"/>
      <c r="L8" s="301"/>
      <c r="M8" s="301"/>
      <c r="N8" s="301"/>
      <c r="O8" s="301"/>
      <c r="P8" s="301"/>
      <c r="Q8" s="301"/>
      <c r="R8" s="284"/>
      <c r="S8" s="284"/>
    </row>
    <row r="9" spans="1:19" ht="17.25" thickTop="1" thickBot="1" x14ac:dyDescent="0.3">
      <c r="A9" s="38"/>
      <c r="B9" s="39"/>
      <c r="C9" s="40"/>
      <c r="F9" s="39"/>
      <c r="G9" s="42" t="s">
        <v>18</v>
      </c>
      <c r="H9" s="43"/>
      <c r="I9" s="44" t="s">
        <v>19</v>
      </c>
      <c r="J9" s="44" t="s">
        <v>20</v>
      </c>
      <c r="K9" s="44" t="s">
        <v>21</v>
      </c>
      <c r="L9" s="44" t="s">
        <v>22</v>
      </c>
      <c r="M9" s="44" t="s">
        <v>23</v>
      </c>
      <c r="N9" s="44" t="s">
        <v>24</v>
      </c>
      <c r="O9" s="44" t="s">
        <v>25</v>
      </c>
      <c r="P9" s="44" t="s">
        <v>26</v>
      </c>
      <c r="Q9" s="45" t="s">
        <v>27</v>
      </c>
      <c r="R9" s="43"/>
      <c r="S9" s="61"/>
    </row>
    <row r="10" spans="1:19" ht="48.75" thickTop="1" thickBot="1" x14ac:dyDescent="0.3">
      <c r="A10" s="62">
        <v>1</v>
      </c>
      <c r="B10" s="1">
        <v>2</v>
      </c>
      <c r="C10" s="2">
        <v>3</v>
      </c>
      <c r="D10" s="1" t="s">
        <v>50</v>
      </c>
      <c r="E10" s="1">
        <v>5</v>
      </c>
      <c r="F10" s="1">
        <v>6</v>
      </c>
      <c r="G10" s="1">
        <v>7</v>
      </c>
      <c r="H10" s="1" t="s">
        <v>488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1">
        <v>18</v>
      </c>
      <c r="S10" s="63">
        <v>19</v>
      </c>
    </row>
    <row r="11" spans="1:19" ht="16.5" thickTop="1" x14ac:dyDescent="0.25">
      <c r="A11" s="287" t="s">
        <v>28</v>
      </c>
      <c r="B11" s="288"/>
      <c r="C11" s="289"/>
      <c r="D11" s="4">
        <v>13704219.77</v>
      </c>
      <c r="E11" s="4">
        <f>F11-D11</f>
        <v>-165932.6799999997</v>
      </c>
      <c r="F11" s="4">
        <f>G11+H11</f>
        <v>13538287.09</v>
      </c>
      <c r="G11" s="4">
        <f>G12</f>
        <v>1927814</v>
      </c>
      <c r="H11" s="4">
        <f t="shared" ref="H11:H18" si="0">I11+J11+K11+L11+M11+N11+O11+P11</f>
        <v>11610473.09</v>
      </c>
      <c r="I11" s="4">
        <f>I12</f>
        <v>11225784.09</v>
      </c>
      <c r="J11" s="4">
        <f t="shared" ref="J11:S11" si="1">J12</f>
        <v>5032</v>
      </c>
      <c r="K11" s="4">
        <f t="shared" si="1"/>
        <v>154457</v>
      </c>
      <c r="L11" s="4">
        <f t="shared" si="1"/>
        <v>221100</v>
      </c>
      <c r="M11" s="4">
        <f t="shared" si="1"/>
        <v>0</v>
      </c>
      <c r="N11" s="4">
        <f t="shared" si="1"/>
        <v>0</v>
      </c>
      <c r="O11" s="4">
        <f t="shared" si="1"/>
        <v>4100</v>
      </c>
      <c r="P11" s="4">
        <f t="shared" si="1"/>
        <v>0</v>
      </c>
      <c r="Q11" s="4">
        <f t="shared" si="1"/>
        <v>803372.59000000008</v>
      </c>
      <c r="R11" s="4">
        <f t="shared" si="1"/>
        <v>13904301.378642</v>
      </c>
      <c r="S11" s="4">
        <f t="shared" si="1"/>
        <v>14104523.318494445</v>
      </c>
    </row>
    <row r="12" spans="1:19" ht="15.75" x14ac:dyDescent="0.25">
      <c r="A12" s="292" t="s">
        <v>29</v>
      </c>
      <c r="B12" s="293"/>
      <c r="C12" s="293"/>
      <c r="D12" s="5">
        <v>13704219.77</v>
      </c>
      <c r="E12" s="4">
        <f t="shared" ref="E12:E75" si="2">F12-D12</f>
        <v>-165932.6799999997</v>
      </c>
      <c r="F12" s="4">
        <f t="shared" ref="F12:F18" si="3">G12+H12</f>
        <v>13538287.09</v>
      </c>
      <c r="G12" s="5">
        <f>G13+G80+G149+G174</f>
        <v>1927814</v>
      </c>
      <c r="H12" s="4">
        <f t="shared" si="0"/>
        <v>11610473.09</v>
      </c>
      <c r="I12" s="5">
        <f t="shared" ref="I12:S12" si="4">I13+I80+I149+I174</f>
        <v>11225784.09</v>
      </c>
      <c r="J12" s="5">
        <f t="shared" si="4"/>
        <v>5032</v>
      </c>
      <c r="K12" s="5">
        <f t="shared" si="4"/>
        <v>154457</v>
      </c>
      <c r="L12" s="5">
        <f t="shared" si="4"/>
        <v>221100</v>
      </c>
      <c r="M12" s="5">
        <f t="shared" si="4"/>
        <v>0</v>
      </c>
      <c r="N12" s="5">
        <f t="shared" si="4"/>
        <v>0</v>
      </c>
      <c r="O12" s="5">
        <f t="shared" si="4"/>
        <v>4100</v>
      </c>
      <c r="P12" s="5">
        <f t="shared" si="4"/>
        <v>0</v>
      </c>
      <c r="Q12" s="5">
        <f t="shared" si="4"/>
        <v>803372.59000000008</v>
      </c>
      <c r="R12" s="5">
        <f t="shared" si="4"/>
        <v>13904301.378642</v>
      </c>
      <c r="S12" s="5">
        <f t="shared" si="4"/>
        <v>14104523.318494445</v>
      </c>
    </row>
    <row r="13" spans="1:19" ht="34.5" customHeight="1" x14ac:dyDescent="0.25">
      <c r="A13" s="280" t="s">
        <v>30</v>
      </c>
      <c r="B13" s="281"/>
      <c r="C13" s="282"/>
      <c r="D13" s="6">
        <v>1745554</v>
      </c>
      <c r="E13" s="4">
        <f t="shared" si="2"/>
        <v>10149</v>
      </c>
      <c r="F13" s="4">
        <f t="shared" si="3"/>
        <v>1755703</v>
      </c>
      <c r="G13" s="6">
        <f>G14+G59</f>
        <v>1371014</v>
      </c>
      <c r="H13" s="4">
        <f t="shared" si="0"/>
        <v>384689</v>
      </c>
      <c r="I13" s="6">
        <f>I14+I59</f>
        <v>0</v>
      </c>
      <c r="J13" s="6">
        <f t="shared" ref="J13:S13" si="5">J14+J59</f>
        <v>5032</v>
      </c>
      <c r="K13" s="6">
        <f t="shared" si="5"/>
        <v>154457</v>
      </c>
      <c r="L13" s="6">
        <f t="shared" si="5"/>
        <v>221100</v>
      </c>
      <c r="M13" s="6">
        <f t="shared" si="5"/>
        <v>0</v>
      </c>
      <c r="N13" s="6">
        <f t="shared" si="5"/>
        <v>0</v>
      </c>
      <c r="O13" s="6">
        <f t="shared" si="5"/>
        <v>4100</v>
      </c>
      <c r="P13" s="6">
        <f t="shared" si="5"/>
        <v>0</v>
      </c>
      <c r="Q13" s="6">
        <f t="shared" si="5"/>
        <v>34516</v>
      </c>
      <c r="R13" s="6">
        <f t="shared" si="5"/>
        <v>1771039.0884</v>
      </c>
      <c r="S13" s="6">
        <f t="shared" si="5"/>
        <v>1796542.0512729601</v>
      </c>
    </row>
    <row r="14" spans="1:19" ht="33.75" customHeight="1" x14ac:dyDescent="0.25">
      <c r="A14" s="285" t="s">
        <v>31</v>
      </c>
      <c r="B14" s="286"/>
      <c r="C14" s="286"/>
      <c r="D14" s="7">
        <v>1719854</v>
      </c>
      <c r="E14" s="4">
        <f t="shared" si="2"/>
        <v>8649</v>
      </c>
      <c r="F14" s="4">
        <f t="shared" si="3"/>
        <v>1728503</v>
      </c>
      <c r="G14" s="7">
        <f>G15</f>
        <v>1371014</v>
      </c>
      <c r="H14" s="4">
        <f t="shared" si="0"/>
        <v>357489</v>
      </c>
      <c r="I14" s="7">
        <f>I15</f>
        <v>0</v>
      </c>
      <c r="J14" s="7">
        <f t="shared" ref="J14:S14" si="6">J15</f>
        <v>5032</v>
      </c>
      <c r="K14" s="7">
        <f t="shared" si="6"/>
        <v>145957</v>
      </c>
      <c r="L14" s="7">
        <f t="shared" si="6"/>
        <v>206500</v>
      </c>
      <c r="M14" s="7">
        <f t="shared" si="6"/>
        <v>0</v>
      </c>
      <c r="N14" s="7">
        <f t="shared" si="6"/>
        <v>0</v>
      </c>
      <c r="O14" s="7">
        <f t="shared" si="6"/>
        <v>0</v>
      </c>
      <c r="P14" s="7">
        <f t="shared" si="6"/>
        <v>0</v>
      </c>
      <c r="Q14" s="7">
        <f t="shared" si="6"/>
        <v>22016</v>
      </c>
      <c r="R14" s="7">
        <f t="shared" si="6"/>
        <v>1744963.8684</v>
      </c>
      <c r="S14" s="7">
        <f t="shared" si="6"/>
        <v>1770091.3481049601</v>
      </c>
    </row>
    <row r="15" spans="1:19" ht="15.75" x14ac:dyDescent="0.25">
      <c r="A15" s="159"/>
      <c r="B15" s="36">
        <v>3</v>
      </c>
      <c r="C15" s="9" t="s">
        <v>33</v>
      </c>
      <c r="D15" s="73">
        <v>1719854</v>
      </c>
      <c r="E15" s="4">
        <f t="shared" si="2"/>
        <v>8649</v>
      </c>
      <c r="F15" s="4">
        <f t="shared" si="3"/>
        <v>1728503</v>
      </c>
      <c r="G15" s="73">
        <f>G16+G21+G53</f>
        <v>1371014</v>
      </c>
      <c r="H15" s="4">
        <f t="shared" si="0"/>
        <v>357489</v>
      </c>
      <c r="I15" s="73">
        <f t="shared" ref="I15:S15" si="7">I16+I21+I53</f>
        <v>0</v>
      </c>
      <c r="J15" s="73">
        <f t="shared" si="7"/>
        <v>5032</v>
      </c>
      <c r="K15" s="73">
        <f t="shared" si="7"/>
        <v>145957</v>
      </c>
      <c r="L15" s="73">
        <f t="shared" si="7"/>
        <v>206500</v>
      </c>
      <c r="M15" s="73">
        <f t="shared" si="7"/>
        <v>0</v>
      </c>
      <c r="N15" s="73">
        <f t="shared" si="7"/>
        <v>0</v>
      </c>
      <c r="O15" s="73">
        <f t="shared" si="7"/>
        <v>0</v>
      </c>
      <c r="P15" s="73">
        <f t="shared" si="7"/>
        <v>0</v>
      </c>
      <c r="Q15" s="73">
        <f t="shared" si="7"/>
        <v>22016</v>
      </c>
      <c r="R15" s="73">
        <f t="shared" si="7"/>
        <v>1744963.8684</v>
      </c>
      <c r="S15" s="73">
        <f t="shared" si="7"/>
        <v>1770091.3481049601</v>
      </c>
    </row>
    <row r="16" spans="1:19" ht="15.75" x14ac:dyDescent="0.25">
      <c r="A16" s="155"/>
      <c r="B16" s="78">
        <v>31</v>
      </c>
      <c r="C16" s="75" t="s">
        <v>190</v>
      </c>
      <c r="D16" s="73">
        <v>0</v>
      </c>
      <c r="E16" s="4">
        <f t="shared" si="2"/>
        <v>44900</v>
      </c>
      <c r="F16" s="4">
        <f t="shared" si="3"/>
        <v>44900</v>
      </c>
      <c r="G16" s="73">
        <f>G17+G19</f>
        <v>0</v>
      </c>
      <c r="H16" s="4">
        <f t="shared" si="0"/>
        <v>44900</v>
      </c>
      <c r="I16" s="73">
        <f t="shared" ref="I16:K16" si="8">I17+I19</f>
        <v>0</v>
      </c>
      <c r="J16" s="73">
        <f>J17+J19</f>
        <v>0</v>
      </c>
      <c r="K16" s="73">
        <f t="shared" si="8"/>
        <v>0</v>
      </c>
      <c r="L16" s="73">
        <f t="shared" ref="L16" si="9">L17+L19</f>
        <v>44900</v>
      </c>
      <c r="M16" s="73">
        <f t="shared" ref="M16" si="10">M17+M19</f>
        <v>0</v>
      </c>
      <c r="N16" s="73">
        <f t="shared" ref="N16:O16" si="11">N17+N19</f>
        <v>0</v>
      </c>
      <c r="O16" s="73">
        <f t="shared" si="11"/>
        <v>0</v>
      </c>
      <c r="P16" s="73">
        <f t="shared" ref="P16" si="12">P17+P19</f>
        <v>0</v>
      </c>
      <c r="Q16" s="73">
        <f t="shared" ref="Q16" si="13">Q17+Q19</f>
        <v>0</v>
      </c>
      <c r="R16" s="73">
        <f t="shared" ref="R16:S16" si="14">R17+R19</f>
        <v>0</v>
      </c>
      <c r="S16" s="73">
        <f t="shared" si="14"/>
        <v>0</v>
      </c>
    </row>
    <row r="17" spans="1:19" ht="15.75" x14ac:dyDescent="0.25">
      <c r="A17" s="70"/>
      <c r="B17" s="36">
        <v>311</v>
      </c>
      <c r="C17" s="157" t="s">
        <v>256</v>
      </c>
      <c r="D17" s="73">
        <v>0</v>
      </c>
      <c r="E17" s="4">
        <f t="shared" si="2"/>
        <v>38500</v>
      </c>
      <c r="F17" s="4">
        <f t="shared" si="3"/>
        <v>38500</v>
      </c>
      <c r="G17" s="73">
        <f>G18</f>
        <v>0</v>
      </c>
      <c r="H17" s="4">
        <f t="shared" si="0"/>
        <v>38500</v>
      </c>
      <c r="I17" s="73">
        <f t="shared" ref="I17:L17" si="15">I18</f>
        <v>0</v>
      </c>
      <c r="J17" s="73">
        <f t="shared" si="15"/>
        <v>0</v>
      </c>
      <c r="K17" s="73">
        <f t="shared" si="15"/>
        <v>0</v>
      </c>
      <c r="L17" s="73">
        <f t="shared" si="15"/>
        <v>38500</v>
      </c>
      <c r="M17" s="73">
        <f t="shared" ref="M17" si="16">M18</f>
        <v>0</v>
      </c>
      <c r="N17" s="73">
        <f t="shared" ref="N17" si="17">N18</f>
        <v>0</v>
      </c>
      <c r="O17" s="73">
        <f t="shared" ref="O17:P17" si="18">O18</f>
        <v>0</v>
      </c>
      <c r="P17" s="73">
        <f t="shared" si="18"/>
        <v>0</v>
      </c>
      <c r="Q17" s="73">
        <f t="shared" ref="Q17" si="19">Q18</f>
        <v>0</v>
      </c>
      <c r="R17" s="73">
        <f t="shared" ref="R17" si="20">R18</f>
        <v>0</v>
      </c>
      <c r="S17" s="73">
        <f t="shared" ref="S17" si="21">S18</f>
        <v>0</v>
      </c>
    </row>
    <row r="18" spans="1:19" ht="15.75" x14ac:dyDescent="0.25">
      <c r="A18" s="70" t="s">
        <v>38</v>
      </c>
      <c r="B18" s="26">
        <v>3113</v>
      </c>
      <c r="C18" s="14" t="s">
        <v>257</v>
      </c>
      <c r="D18" s="52">
        <v>0</v>
      </c>
      <c r="E18" s="99">
        <f t="shared" si="2"/>
        <v>38500</v>
      </c>
      <c r="F18" s="4">
        <f t="shared" si="3"/>
        <v>38500</v>
      </c>
      <c r="G18" s="52"/>
      <c r="H18" s="4">
        <f t="shared" si="0"/>
        <v>38500</v>
      </c>
      <c r="I18" s="52"/>
      <c r="J18" s="52"/>
      <c r="K18" s="52"/>
      <c r="L18" s="52">
        <v>38500</v>
      </c>
      <c r="M18" s="52"/>
      <c r="N18" s="52"/>
      <c r="O18" s="52"/>
      <c r="P18" s="52"/>
      <c r="Q18" s="52"/>
      <c r="R18" s="99">
        <f>(D18*1.46%)+D18</f>
        <v>0</v>
      </c>
      <c r="S18" s="153">
        <f t="shared" ref="S18" si="22">(R18*1.44%)+R18</f>
        <v>0</v>
      </c>
    </row>
    <row r="19" spans="1:19" ht="15.75" x14ac:dyDescent="0.25">
      <c r="A19" s="159"/>
      <c r="B19" s="36">
        <v>313</v>
      </c>
      <c r="C19" s="16" t="s">
        <v>258</v>
      </c>
      <c r="D19" s="73">
        <v>0</v>
      </c>
      <c r="E19" s="4">
        <f t="shared" si="2"/>
        <v>6400</v>
      </c>
      <c r="F19" s="73">
        <f t="shared" ref="F19:F20" si="23">G19+H19</f>
        <v>6400</v>
      </c>
      <c r="G19" s="73">
        <f>G20</f>
        <v>0</v>
      </c>
      <c r="H19" s="17">
        <f t="shared" ref="H19:H20" si="24">I19+J19+K19+L19+M19+N19+O19+P19</f>
        <v>6400</v>
      </c>
      <c r="I19" s="73">
        <f>I20</f>
        <v>0</v>
      </c>
      <c r="J19" s="73">
        <f t="shared" ref="J19:S19" si="25">J20</f>
        <v>0</v>
      </c>
      <c r="K19" s="73">
        <f t="shared" si="25"/>
        <v>0</v>
      </c>
      <c r="L19" s="73">
        <f t="shared" si="25"/>
        <v>6400</v>
      </c>
      <c r="M19" s="73">
        <f t="shared" si="25"/>
        <v>0</v>
      </c>
      <c r="N19" s="73">
        <f t="shared" si="25"/>
        <v>0</v>
      </c>
      <c r="O19" s="73">
        <f t="shared" si="25"/>
        <v>0</v>
      </c>
      <c r="P19" s="73">
        <f t="shared" si="25"/>
        <v>0</v>
      </c>
      <c r="Q19" s="73">
        <f t="shared" si="25"/>
        <v>0</v>
      </c>
      <c r="R19" s="73">
        <f t="shared" si="25"/>
        <v>0</v>
      </c>
      <c r="S19" s="73">
        <f t="shared" si="25"/>
        <v>0</v>
      </c>
    </row>
    <row r="20" spans="1:19" ht="15.75" x14ac:dyDescent="0.25">
      <c r="A20" s="70" t="s">
        <v>41</v>
      </c>
      <c r="B20" s="26">
        <v>3132</v>
      </c>
      <c r="C20" s="14" t="s">
        <v>259</v>
      </c>
      <c r="D20" s="52">
        <v>0</v>
      </c>
      <c r="E20" s="99">
        <f t="shared" si="2"/>
        <v>6400</v>
      </c>
      <c r="F20" s="52">
        <f t="shared" si="23"/>
        <v>6400</v>
      </c>
      <c r="G20" s="52">
        <v>0</v>
      </c>
      <c r="H20" s="94">
        <f t="shared" si="24"/>
        <v>6400</v>
      </c>
      <c r="I20" s="94">
        <v>0</v>
      </c>
      <c r="J20" s="94">
        <v>0</v>
      </c>
      <c r="K20" s="94">
        <v>0</v>
      </c>
      <c r="L20" s="94">
        <v>6400</v>
      </c>
      <c r="M20" s="94">
        <f t="shared" ref="M20" si="26">N20+O20+P20+Q20+R20+S20+T20+U20</f>
        <v>0</v>
      </c>
      <c r="N20" s="94">
        <f t="shared" ref="N20" si="27">O20+P20+Q20+R20+S20+T20+U20+V20</f>
        <v>0</v>
      </c>
      <c r="O20" s="94">
        <f t="shared" ref="O20" si="28">P20+Q20+R20+S20+T20+U20+V20+W20</f>
        <v>0</v>
      </c>
      <c r="P20" s="94">
        <f t="shared" ref="P20" si="29">Q20+R20+S20+T20+U20+V20+W20+X20</f>
        <v>0</v>
      </c>
      <c r="Q20" s="94">
        <f t="shared" ref="Q20" si="30">R20+S20+T20+U20+V20+W20+X20+Y20</f>
        <v>0</v>
      </c>
      <c r="R20" s="94">
        <f t="shared" ref="R20" si="31">S20+T20+U20+V20+W20+X20+Y20+Z20</f>
        <v>0</v>
      </c>
      <c r="S20" s="94">
        <f t="shared" ref="S20" si="32">T20+U20+V20+W20+X20+Y20+Z20+AA20</f>
        <v>0</v>
      </c>
    </row>
    <row r="21" spans="1:19" ht="15.75" x14ac:dyDescent="0.25">
      <c r="A21" s="65"/>
      <c r="B21" s="15" t="s">
        <v>34</v>
      </c>
      <c r="C21" s="16" t="s">
        <v>35</v>
      </c>
      <c r="D21" s="17">
        <v>1714954</v>
      </c>
      <c r="E21" s="4">
        <f t="shared" si="2"/>
        <v>-39851</v>
      </c>
      <c r="F21" s="17">
        <f>G21+H21</f>
        <v>1675103</v>
      </c>
      <c r="G21" s="17">
        <f>G22+G27+G34+G44+G46</f>
        <v>1366514</v>
      </c>
      <c r="H21" s="4">
        <f>I21+J21+K21+L21+M21+N21+O21+P21</f>
        <v>308589</v>
      </c>
      <c r="I21" s="17">
        <f>I22+I27+I34+I44+I46</f>
        <v>0</v>
      </c>
      <c r="J21" s="17">
        <f t="shared" ref="J21:Q21" si="33">J22+J27+J34+J44+J46</f>
        <v>5032</v>
      </c>
      <c r="K21" s="17">
        <f t="shared" si="33"/>
        <v>145957</v>
      </c>
      <c r="L21" s="17">
        <f t="shared" si="33"/>
        <v>157600</v>
      </c>
      <c r="M21" s="17">
        <f t="shared" si="33"/>
        <v>0</v>
      </c>
      <c r="N21" s="17">
        <f t="shared" si="33"/>
        <v>0</v>
      </c>
      <c r="O21" s="17">
        <f t="shared" si="33"/>
        <v>0</v>
      </c>
      <c r="P21" s="17">
        <f t="shared" si="33"/>
        <v>0</v>
      </c>
      <c r="Q21" s="17">
        <f t="shared" si="33"/>
        <v>22016</v>
      </c>
      <c r="R21" s="4">
        <f>(D21*1.46%)+D21</f>
        <v>1739992.3284</v>
      </c>
      <c r="S21" s="152">
        <f t="shared" ref="S21:S52" si="34">(R21*1.44%)+R21</f>
        <v>1765048.21792896</v>
      </c>
    </row>
    <row r="22" spans="1:19" ht="15.75" x14ac:dyDescent="0.25">
      <c r="A22" s="65"/>
      <c r="B22" s="15" t="s">
        <v>36</v>
      </c>
      <c r="C22" s="16" t="s">
        <v>37</v>
      </c>
      <c r="D22" s="17">
        <v>361150</v>
      </c>
      <c r="E22" s="4">
        <f t="shared" si="2"/>
        <v>4417</v>
      </c>
      <c r="F22" s="17">
        <f t="shared" ref="F22:F26" si="35">G22+H22</f>
        <v>365567</v>
      </c>
      <c r="G22" s="17">
        <f>SUM(G23:G26)</f>
        <v>324650</v>
      </c>
      <c r="H22" s="17">
        <f>I22+J22+K22+L22+M22+N22+O22+P22</f>
        <v>40917</v>
      </c>
      <c r="I22" s="17">
        <f>I23+I24+I25+I26</f>
        <v>0</v>
      </c>
      <c r="J22" s="17">
        <f t="shared" ref="J22:Q22" si="36">J23+J24+J25+J26</f>
        <v>0</v>
      </c>
      <c r="K22" s="17">
        <f t="shared" si="36"/>
        <v>33217</v>
      </c>
      <c r="L22" s="17">
        <f t="shared" si="36"/>
        <v>7700</v>
      </c>
      <c r="M22" s="17">
        <f t="shared" si="36"/>
        <v>0</v>
      </c>
      <c r="N22" s="17">
        <f t="shared" si="36"/>
        <v>0</v>
      </c>
      <c r="O22" s="17">
        <f t="shared" si="36"/>
        <v>0</v>
      </c>
      <c r="P22" s="17">
        <f t="shared" si="36"/>
        <v>0</v>
      </c>
      <c r="Q22" s="17">
        <f t="shared" si="36"/>
        <v>5156</v>
      </c>
      <c r="R22" s="4">
        <f t="shared" ref="R22:R85" si="37">(D22*1.46%)+D22</f>
        <v>366422.79</v>
      </c>
      <c r="S22" s="152">
        <f t="shared" si="34"/>
        <v>371699.27817599999</v>
      </c>
    </row>
    <row r="23" spans="1:19" ht="15.75" x14ac:dyDescent="0.25">
      <c r="A23" s="65" t="s">
        <v>32</v>
      </c>
      <c r="B23" s="13" t="s">
        <v>39</v>
      </c>
      <c r="C23" s="14" t="s">
        <v>40</v>
      </c>
      <c r="D23" s="12">
        <v>38750</v>
      </c>
      <c r="E23" s="99">
        <f t="shared" si="2"/>
        <v>9417</v>
      </c>
      <c r="F23" s="94">
        <f t="shared" si="35"/>
        <v>48167</v>
      </c>
      <c r="G23" s="52">
        <v>9750</v>
      </c>
      <c r="H23" s="94">
        <f t="shared" ref="H23:H86" si="38">I23+J23+K23+L23+M23+N23+O23+P23</f>
        <v>38417</v>
      </c>
      <c r="I23" s="52"/>
      <c r="J23" s="52"/>
      <c r="K23" s="52">
        <v>33217</v>
      </c>
      <c r="L23" s="52">
        <v>5200</v>
      </c>
      <c r="M23" s="52"/>
      <c r="N23" s="52"/>
      <c r="O23" s="52"/>
      <c r="P23" s="52"/>
      <c r="Q23" s="52">
        <v>5156</v>
      </c>
      <c r="R23" s="99">
        <f t="shared" si="37"/>
        <v>39315.75</v>
      </c>
      <c r="S23" s="153">
        <f t="shared" si="34"/>
        <v>39881.896800000002</v>
      </c>
    </row>
    <row r="24" spans="1:19" ht="15.75" x14ac:dyDescent="0.25">
      <c r="A24" s="65" t="s">
        <v>50</v>
      </c>
      <c r="B24" s="13" t="s">
        <v>42</v>
      </c>
      <c r="C24" s="18" t="s">
        <v>43</v>
      </c>
      <c r="D24" s="12">
        <v>309000</v>
      </c>
      <c r="E24" s="99">
        <f t="shared" si="2"/>
        <v>0</v>
      </c>
      <c r="F24" s="94">
        <f t="shared" si="35"/>
        <v>309000</v>
      </c>
      <c r="G24" s="52">
        <v>309000</v>
      </c>
      <c r="H24" s="94">
        <f t="shared" si="38"/>
        <v>0</v>
      </c>
      <c r="I24" s="52"/>
      <c r="J24" s="52"/>
      <c r="K24" s="52"/>
      <c r="L24" s="52"/>
      <c r="M24" s="52"/>
      <c r="N24" s="52"/>
      <c r="O24" s="52"/>
      <c r="P24" s="52"/>
      <c r="Q24" s="52"/>
      <c r="R24" s="99">
        <f t="shared" si="37"/>
        <v>313511.40000000002</v>
      </c>
      <c r="S24" s="153">
        <f t="shared" si="34"/>
        <v>318025.96416000003</v>
      </c>
    </row>
    <row r="25" spans="1:19" ht="15.75" x14ac:dyDescent="0.25">
      <c r="A25" s="65" t="s">
        <v>53</v>
      </c>
      <c r="B25" s="13" t="s">
        <v>44</v>
      </c>
      <c r="C25" s="14" t="s">
        <v>45</v>
      </c>
      <c r="D25" s="12">
        <v>12900</v>
      </c>
      <c r="E25" s="99">
        <f t="shared" si="2"/>
        <v>-5000</v>
      </c>
      <c r="F25" s="94">
        <f t="shared" si="35"/>
        <v>7900</v>
      </c>
      <c r="G25" s="52">
        <v>5900</v>
      </c>
      <c r="H25" s="94">
        <f t="shared" si="38"/>
        <v>2000</v>
      </c>
      <c r="I25" s="52"/>
      <c r="J25" s="52"/>
      <c r="K25" s="52"/>
      <c r="L25" s="52">
        <v>2000</v>
      </c>
      <c r="M25" s="52"/>
      <c r="N25" s="52"/>
      <c r="O25" s="52"/>
      <c r="P25" s="52"/>
      <c r="Q25" s="52"/>
      <c r="R25" s="99">
        <f t="shared" si="37"/>
        <v>13088.34</v>
      </c>
      <c r="S25" s="153">
        <f t="shared" si="34"/>
        <v>13276.812096</v>
      </c>
    </row>
    <row r="26" spans="1:19" ht="15.75" x14ac:dyDescent="0.25">
      <c r="A26" s="65" t="s">
        <v>56</v>
      </c>
      <c r="B26" s="13" t="s">
        <v>46</v>
      </c>
      <c r="C26" s="14" t="s">
        <v>47</v>
      </c>
      <c r="D26" s="12">
        <v>500</v>
      </c>
      <c r="E26" s="99">
        <f t="shared" si="2"/>
        <v>0</v>
      </c>
      <c r="F26" s="94">
        <f t="shared" si="35"/>
        <v>500</v>
      </c>
      <c r="G26" s="52">
        <v>0</v>
      </c>
      <c r="H26" s="94">
        <f t="shared" si="38"/>
        <v>500</v>
      </c>
      <c r="I26" s="52"/>
      <c r="J26" s="52"/>
      <c r="K26" s="52"/>
      <c r="L26" s="52">
        <v>500</v>
      </c>
      <c r="M26" s="52"/>
      <c r="N26" s="52"/>
      <c r="O26" s="52"/>
      <c r="P26" s="52"/>
      <c r="Q26" s="52"/>
      <c r="R26" s="99">
        <f t="shared" si="37"/>
        <v>507.3</v>
      </c>
      <c r="S26" s="153">
        <f t="shared" si="34"/>
        <v>514.60512000000006</v>
      </c>
    </row>
    <row r="27" spans="1:19" ht="15.75" x14ac:dyDescent="0.25">
      <c r="A27" s="65"/>
      <c r="B27" s="15" t="s">
        <v>48</v>
      </c>
      <c r="C27" s="16" t="s">
        <v>49</v>
      </c>
      <c r="D27" s="17">
        <v>894470</v>
      </c>
      <c r="E27" s="4">
        <f t="shared" si="2"/>
        <v>5832</v>
      </c>
      <c r="F27" s="17">
        <f>G27+H27</f>
        <v>900302</v>
      </c>
      <c r="G27" s="17">
        <f>SUM(G28:G33)</f>
        <v>818800</v>
      </c>
      <c r="H27" s="17">
        <f t="shared" si="38"/>
        <v>81502</v>
      </c>
      <c r="I27" s="17">
        <f>I28+I29+I30+I31+I32+I33</f>
        <v>0</v>
      </c>
      <c r="J27" s="17">
        <f t="shared" ref="J27:Q27" si="39">J28+J29+J30+J31+J32+J33</f>
        <v>5032</v>
      </c>
      <c r="K27" s="17">
        <f t="shared" si="39"/>
        <v>51870</v>
      </c>
      <c r="L27" s="17">
        <f t="shared" si="39"/>
        <v>24600</v>
      </c>
      <c r="M27" s="17">
        <f t="shared" si="39"/>
        <v>0</v>
      </c>
      <c r="N27" s="17">
        <f t="shared" si="39"/>
        <v>0</v>
      </c>
      <c r="O27" s="17">
        <f t="shared" si="39"/>
        <v>0</v>
      </c>
      <c r="P27" s="17">
        <f t="shared" si="39"/>
        <v>0</v>
      </c>
      <c r="Q27" s="17">
        <f t="shared" si="39"/>
        <v>16860</v>
      </c>
      <c r="R27" s="4">
        <f t="shared" si="37"/>
        <v>907529.26199999999</v>
      </c>
      <c r="S27" s="152">
        <f t="shared" si="34"/>
        <v>920597.68337280001</v>
      </c>
    </row>
    <row r="28" spans="1:19" ht="15.75" x14ac:dyDescent="0.25">
      <c r="A28" s="65" t="s">
        <v>59</v>
      </c>
      <c r="B28" s="13" t="s">
        <v>51</v>
      </c>
      <c r="C28" s="14" t="s">
        <v>52</v>
      </c>
      <c r="D28" s="12">
        <v>70600</v>
      </c>
      <c r="E28" s="99">
        <f t="shared" si="2"/>
        <v>-268</v>
      </c>
      <c r="F28" s="94">
        <f t="shared" ref="F28:F33" si="40">G28+H28</f>
        <v>70332</v>
      </c>
      <c r="G28" s="52">
        <v>43300</v>
      </c>
      <c r="H28" s="94">
        <f t="shared" si="38"/>
        <v>27032</v>
      </c>
      <c r="I28" s="52"/>
      <c r="J28" s="52">
        <v>5032</v>
      </c>
      <c r="K28" s="52">
        <v>21000</v>
      </c>
      <c r="L28" s="52">
        <v>1000</v>
      </c>
      <c r="M28" s="52"/>
      <c r="N28" s="52"/>
      <c r="O28" s="52"/>
      <c r="P28" s="52"/>
      <c r="Q28" s="52"/>
      <c r="R28" s="99">
        <f t="shared" si="37"/>
        <v>71630.759999999995</v>
      </c>
      <c r="S28" s="153">
        <f t="shared" si="34"/>
        <v>72662.242943999998</v>
      </c>
    </row>
    <row r="29" spans="1:19" ht="15.75" x14ac:dyDescent="0.25">
      <c r="A29" s="65" t="s">
        <v>62</v>
      </c>
      <c r="B29" s="13" t="s">
        <v>54</v>
      </c>
      <c r="C29" s="14" t="s">
        <v>55</v>
      </c>
      <c r="D29" s="12">
        <v>42670</v>
      </c>
      <c r="E29" s="99">
        <f t="shared" si="2"/>
        <v>4600</v>
      </c>
      <c r="F29" s="94">
        <f t="shared" si="40"/>
        <v>47270</v>
      </c>
      <c r="G29" s="52">
        <v>19000</v>
      </c>
      <c r="H29" s="94">
        <f t="shared" si="38"/>
        <v>28270</v>
      </c>
      <c r="I29" s="52"/>
      <c r="J29" s="52"/>
      <c r="K29" s="52">
        <v>23670</v>
      </c>
      <c r="L29" s="52">
        <v>4600</v>
      </c>
      <c r="M29" s="52"/>
      <c r="N29" s="52"/>
      <c r="O29" s="52"/>
      <c r="P29" s="52"/>
      <c r="Q29" s="52">
        <v>16860</v>
      </c>
      <c r="R29" s="99">
        <f t="shared" si="37"/>
        <v>43292.982000000004</v>
      </c>
      <c r="S29" s="153">
        <f t="shared" si="34"/>
        <v>43916.400940800006</v>
      </c>
    </row>
    <row r="30" spans="1:19" ht="15.75" x14ac:dyDescent="0.25">
      <c r="A30" s="65" t="s">
        <v>69</v>
      </c>
      <c r="B30" s="13" t="s">
        <v>57</v>
      </c>
      <c r="C30" s="14" t="s">
        <v>58</v>
      </c>
      <c r="D30" s="12">
        <v>741000</v>
      </c>
      <c r="E30" s="99">
        <f t="shared" si="2"/>
        <v>0</v>
      </c>
      <c r="F30" s="94">
        <f t="shared" si="40"/>
        <v>741000</v>
      </c>
      <c r="G30" s="52">
        <v>741000</v>
      </c>
      <c r="H30" s="94">
        <f t="shared" si="38"/>
        <v>0</v>
      </c>
      <c r="I30" s="52"/>
      <c r="J30" s="52"/>
      <c r="K30" s="52"/>
      <c r="L30" s="52"/>
      <c r="M30" s="52"/>
      <c r="N30" s="52"/>
      <c r="O30" s="52"/>
      <c r="P30" s="52"/>
      <c r="Q30" s="52"/>
      <c r="R30" s="99">
        <f t="shared" si="37"/>
        <v>751818.6</v>
      </c>
      <c r="S30" s="153">
        <f t="shared" si="34"/>
        <v>762644.78784</v>
      </c>
    </row>
    <row r="31" spans="1:19" ht="15.75" x14ac:dyDescent="0.25">
      <c r="A31" s="65" t="s">
        <v>72</v>
      </c>
      <c r="B31" s="13" t="s">
        <v>60</v>
      </c>
      <c r="C31" s="14" t="s">
        <v>61</v>
      </c>
      <c r="D31" s="12">
        <v>29500</v>
      </c>
      <c r="E31" s="99">
        <f t="shared" si="2"/>
        <v>0</v>
      </c>
      <c r="F31" s="94">
        <f t="shared" si="40"/>
        <v>29500</v>
      </c>
      <c r="G31" s="52">
        <v>14500</v>
      </c>
      <c r="H31" s="94">
        <f t="shared" si="38"/>
        <v>15000</v>
      </c>
      <c r="I31" s="52"/>
      <c r="J31" s="52"/>
      <c r="K31" s="52">
        <v>5000</v>
      </c>
      <c r="L31" s="52">
        <v>10000</v>
      </c>
      <c r="M31" s="52"/>
      <c r="N31" s="52"/>
      <c r="O31" s="52"/>
      <c r="P31" s="52"/>
      <c r="Q31" s="52"/>
      <c r="R31" s="99">
        <f t="shared" si="37"/>
        <v>29930.7</v>
      </c>
      <c r="S31" s="153">
        <f t="shared" si="34"/>
        <v>30361.702079999999</v>
      </c>
    </row>
    <row r="32" spans="1:19" ht="15.75" x14ac:dyDescent="0.25">
      <c r="A32" s="65" t="s">
        <v>75</v>
      </c>
      <c r="B32" s="13" t="s">
        <v>63</v>
      </c>
      <c r="C32" s="14" t="s">
        <v>64</v>
      </c>
      <c r="D32" s="12">
        <v>3200</v>
      </c>
      <c r="E32" s="99">
        <f t="shared" si="2"/>
        <v>0</v>
      </c>
      <c r="F32" s="94">
        <f t="shared" si="40"/>
        <v>3200</v>
      </c>
      <c r="G32" s="52">
        <v>1000</v>
      </c>
      <c r="H32" s="94">
        <f t="shared" si="38"/>
        <v>2200</v>
      </c>
      <c r="I32" s="52"/>
      <c r="J32" s="52"/>
      <c r="K32" s="52">
        <v>2200</v>
      </c>
      <c r="L32" s="52"/>
      <c r="M32" s="52"/>
      <c r="N32" s="52"/>
      <c r="O32" s="52"/>
      <c r="P32" s="52"/>
      <c r="Q32" s="52"/>
      <c r="R32" s="99">
        <f t="shared" si="37"/>
        <v>3246.72</v>
      </c>
      <c r="S32" s="153">
        <f t="shared" si="34"/>
        <v>3293.4727679999996</v>
      </c>
    </row>
    <row r="33" spans="1:19" ht="15.75" x14ac:dyDescent="0.25">
      <c r="A33" s="65" t="s">
        <v>78</v>
      </c>
      <c r="B33" s="13" t="s">
        <v>65</v>
      </c>
      <c r="C33" s="14" t="s">
        <v>66</v>
      </c>
      <c r="D33" s="12">
        <v>7500</v>
      </c>
      <c r="E33" s="99">
        <f t="shared" si="2"/>
        <v>1500</v>
      </c>
      <c r="F33" s="94">
        <f t="shared" si="40"/>
        <v>9000</v>
      </c>
      <c r="G33" s="52">
        <v>0</v>
      </c>
      <c r="H33" s="94">
        <f t="shared" si="38"/>
        <v>9000</v>
      </c>
      <c r="I33" s="52"/>
      <c r="J33" s="52"/>
      <c r="K33" s="52"/>
      <c r="L33" s="52">
        <v>9000</v>
      </c>
      <c r="M33" s="52"/>
      <c r="N33" s="52"/>
      <c r="O33" s="52"/>
      <c r="P33" s="52"/>
      <c r="Q33" s="52"/>
      <c r="R33" s="99">
        <f t="shared" si="37"/>
        <v>7609.5</v>
      </c>
      <c r="S33" s="153">
        <f t="shared" si="34"/>
        <v>7719.0767999999998</v>
      </c>
    </row>
    <row r="34" spans="1:19" ht="15.75" x14ac:dyDescent="0.25">
      <c r="A34" s="65"/>
      <c r="B34" s="15" t="s">
        <v>67</v>
      </c>
      <c r="C34" s="16" t="s">
        <v>68</v>
      </c>
      <c r="D34" s="17">
        <v>400970</v>
      </c>
      <c r="E34" s="4">
        <f t="shared" si="2"/>
        <v>-50000</v>
      </c>
      <c r="F34" s="17">
        <f>G34+H34</f>
        <v>350970</v>
      </c>
      <c r="G34" s="17">
        <f>SUM(G35:G43)</f>
        <v>194100</v>
      </c>
      <c r="H34" s="17">
        <f t="shared" si="38"/>
        <v>156870</v>
      </c>
      <c r="I34" s="17">
        <f>I35+I36+I37+I38+I40+I41+I43</f>
        <v>0</v>
      </c>
      <c r="J34" s="17">
        <f t="shared" ref="J34:Q34" si="41">J35+J36+J37+J38+J40+J41+J43</f>
        <v>0</v>
      </c>
      <c r="K34" s="17">
        <f>K35+K36+K37+K38+K39+K40+K41+K43</f>
        <v>41870</v>
      </c>
      <c r="L34" s="17">
        <f t="shared" si="41"/>
        <v>115000</v>
      </c>
      <c r="M34" s="17">
        <f t="shared" si="41"/>
        <v>0</v>
      </c>
      <c r="N34" s="17">
        <f t="shared" si="41"/>
        <v>0</v>
      </c>
      <c r="O34" s="17">
        <f t="shared" si="41"/>
        <v>0</v>
      </c>
      <c r="P34" s="17">
        <f t="shared" si="41"/>
        <v>0</v>
      </c>
      <c r="Q34" s="17">
        <f t="shared" si="41"/>
        <v>0</v>
      </c>
      <c r="R34" s="4">
        <f t="shared" si="37"/>
        <v>406824.16200000001</v>
      </c>
      <c r="S34" s="152">
        <f t="shared" si="34"/>
        <v>412682.42993280001</v>
      </c>
    </row>
    <row r="35" spans="1:19" ht="15.75" x14ac:dyDescent="0.25">
      <c r="A35" s="65" t="s">
        <v>81</v>
      </c>
      <c r="B35" s="13" t="s">
        <v>70</v>
      </c>
      <c r="C35" s="14" t="s">
        <v>71</v>
      </c>
      <c r="D35" s="12">
        <v>22600</v>
      </c>
      <c r="E35" s="99">
        <f t="shared" si="2"/>
        <v>0</v>
      </c>
      <c r="F35" s="94">
        <f t="shared" ref="F35:F43" si="42">G35+H35</f>
        <v>22600</v>
      </c>
      <c r="G35" s="52">
        <v>22600</v>
      </c>
      <c r="H35" s="94">
        <f t="shared" si="38"/>
        <v>0</v>
      </c>
      <c r="I35" s="52"/>
      <c r="J35" s="52"/>
      <c r="K35" s="52"/>
      <c r="L35" s="52"/>
      <c r="M35" s="52"/>
      <c r="N35" s="52"/>
      <c r="O35" s="52"/>
      <c r="P35" s="52"/>
      <c r="Q35" s="52"/>
      <c r="R35" s="99">
        <f t="shared" si="37"/>
        <v>22929.96</v>
      </c>
      <c r="S35" s="153">
        <f t="shared" si="34"/>
        <v>23260.151424</v>
      </c>
    </row>
    <row r="36" spans="1:19" ht="15.75" x14ac:dyDescent="0.25">
      <c r="A36" s="65" t="s">
        <v>84</v>
      </c>
      <c r="B36" s="13" t="s">
        <v>73</v>
      </c>
      <c r="C36" s="14" t="s">
        <v>74</v>
      </c>
      <c r="D36" s="12">
        <v>9270</v>
      </c>
      <c r="E36" s="99">
        <f t="shared" si="2"/>
        <v>0</v>
      </c>
      <c r="F36" s="94">
        <f t="shared" si="42"/>
        <v>9270</v>
      </c>
      <c r="G36" s="52">
        <v>3000</v>
      </c>
      <c r="H36" s="94">
        <f t="shared" si="38"/>
        <v>6270</v>
      </c>
      <c r="I36" s="52"/>
      <c r="J36" s="52"/>
      <c r="K36" s="52">
        <v>1270</v>
      </c>
      <c r="L36" s="52">
        <v>5000</v>
      </c>
      <c r="M36" s="52"/>
      <c r="N36" s="52"/>
      <c r="O36" s="52"/>
      <c r="P36" s="52"/>
      <c r="Q36" s="52"/>
      <c r="R36" s="99">
        <f t="shared" si="37"/>
        <v>9405.3420000000006</v>
      </c>
      <c r="S36" s="153">
        <f t="shared" si="34"/>
        <v>9540.7789248000008</v>
      </c>
    </row>
    <row r="37" spans="1:19" ht="15.75" x14ac:dyDescent="0.25">
      <c r="A37" s="65" t="s">
        <v>87</v>
      </c>
      <c r="B37" s="13" t="s">
        <v>76</v>
      </c>
      <c r="C37" s="14" t="s">
        <v>77</v>
      </c>
      <c r="D37" s="12">
        <v>2200</v>
      </c>
      <c r="E37" s="99">
        <f t="shared" si="2"/>
        <v>0</v>
      </c>
      <c r="F37" s="94">
        <f t="shared" si="42"/>
        <v>2200</v>
      </c>
      <c r="G37" s="52">
        <v>2200</v>
      </c>
      <c r="H37" s="94">
        <f t="shared" si="38"/>
        <v>0</v>
      </c>
      <c r="I37" s="52"/>
      <c r="J37" s="52"/>
      <c r="K37" s="52"/>
      <c r="L37" s="52"/>
      <c r="M37" s="52"/>
      <c r="N37" s="52"/>
      <c r="O37" s="52"/>
      <c r="P37" s="52"/>
      <c r="Q37" s="52"/>
      <c r="R37" s="99">
        <f t="shared" si="37"/>
        <v>2232.12</v>
      </c>
      <c r="S37" s="153">
        <f t="shared" si="34"/>
        <v>2264.2625279999997</v>
      </c>
    </row>
    <row r="38" spans="1:19" ht="15.75" x14ac:dyDescent="0.25">
      <c r="A38" s="65" t="s">
        <v>90</v>
      </c>
      <c r="B38" s="13" t="s">
        <v>79</v>
      </c>
      <c r="C38" s="14" t="s">
        <v>80</v>
      </c>
      <c r="D38" s="12">
        <v>109000</v>
      </c>
      <c r="E38" s="99">
        <f t="shared" si="2"/>
        <v>0</v>
      </c>
      <c r="F38" s="94">
        <f t="shared" si="42"/>
        <v>109000</v>
      </c>
      <c r="G38" s="52">
        <v>109000</v>
      </c>
      <c r="H38" s="94">
        <f t="shared" si="38"/>
        <v>0</v>
      </c>
      <c r="I38" s="52"/>
      <c r="J38" s="52"/>
      <c r="K38" s="52"/>
      <c r="L38" s="52"/>
      <c r="M38" s="52"/>
      <c r="N38" s="52"/>
      <c r="O38" s="52"/>
      <c r="P38" s="52"/>
      <c r="Q38" s="52"/>
      <c r="R38" s="99">
        <f t="shared" si="37"/>
        <v>110591.4</v>
      </c>
      <c r="S38" s="153">
        <f t="shared" si="34"/>
        <v>112183.91615999999</v>
      </c>
    </row>
    <row r="39" spans="1:19" ht="15.75" x14ac:dyDescent="0.25">
      <c r="A39" s="65" t="s">
        <v>93</v>
      </c>
      <c r="B39" s="13" t="s">
        <v>82</v>
      </c>
      <c r="C39" s="14" t="s">
        <v>83</v>
      </c>
      <c r="D39" s="12">
        <v>5600</v>
      </c>
      <c r="E39" s="99">
        <f t="shared" si="2"/>
        <v>0</v>
      </c>
      <c r="F39" s="94">
        <f t="shared" si="42"/>
        <v>5600</v>
      </c>
      <c r="G39" s="52">
        <v>0</v>
      </c>
      <c r="H39" s="94">
        <f t="shared" si="38"/>
        <v>5600</v>
      </c>
      <c r="I39" s="52"/>
      <c r="J39" s="52"/>
      <c r="K39" s="52">
        <v>5600</v>
      </c>
      <c r="L39" s="52"/>
      <c r="M39" s="52"/>
      <c r="N39" s="52"/>
      <c r="O39" s="52"/>
      <c r="P39" s="52"/>
      <c r="Q39" s="52"/>
      <c r="R39" s="99">
        <f t="shared" si="37"/>
        <v>5681.76</v>
      </c>
      <c r="S39" s="153">
        <f t="shared" si="34"/>
        <v>5763.5773440000003</v>
      </c>
    </row>
    <row r="40" spans="1:19" ht="15.75" x14ac:dyDescent="0.25">
      <c r="A40" s="65" t="s">
        <v>103</v>
      </c>
      <c r="B40" s="13" t="s">
        <v>85</v>
      </c>
      <c r="C40" s="14" t="s">
        <v>86</v>
      </c>
      <c r="D40" s="12">
        <v>17000</v>
      </c>
      <c r="E40" s="99">
        <f t="shared" si="2"/>
        <v>0</v>
      </c>
      <c r="F40" s="94">
        <f t="shared" si="42"/>
        <v>17000</v>
      </c>
      <c r="G40" s="52">
        <v>17000</v>
      </c>
      <c r="H40" s="94">
        <f t="shared" si="38"/>
        <v>0</v>
      </c>
      <c r="I40" s="52"/>
      <c r="J40" s="52"/>
      <c r="K40" s="52"/>
      <c r="L40" s="52"/>
      <c r="M40" s="52"/>
      <c r="N40" s="52"/>
      <c r="O40" s="52"/>
      <c r="P40" s="52"/>
      <c r="Q40" s="52"/>
      <c r="R40" s="99">
        <f t="shared" si="37"/>
        <v>17248.2</v>
      </c>
      <c r="S40" s="153">
        <f t="shared" si="34"/>
        <v>17496.574080000002</v>
      </c>
    </row>
    <row r="41" spans="1:19" ht="15" customHeight="1" x14ac:dyDescent="0.25">
      <c r="A41" s="65" t="s">
        <v>106</v>
      </c>
      <c r="B41" s="13" t="s">
        <v>88</v>
      </c>
      <c r="C41" s="14" t="s">
        <v>89</v>
      </c>
      <c r="D41" s="12">
        <v>188700</v>
      </c>
      <c r="E41" s="99">
        <f t="shared" si="2"/>
        <v>-50000</v>
      </c>
      <c r="F41" s="94">
        <f t="shared" si="42"/>
        <v>138700</v>
      </c>
      <c r="G41" s="52">
        <v>14700</v>
      </c>
      <c r="H41" s="94">
        <f t="shared" si="38"/>
        <v>124000</v>
      </c>
      <c r="I41" s="52"/>
      <c r="J41" s="52"/>
      <c r="K41" s="52">
        <v>14000</v>
      </c>
      <c r="L41" s="52">
        <v>110000</v>
      </c>
      <c r="M41" s="52"/>
      <c r="N41" s="52"/>
      <c r="O41" s="52"/>
      <c r="P41" s="52"/>
      <c r="Q41" s="52"/>
      <c r="R41" s="99">
        <f t="shared" si="37"/>
        <v>191455.02</v>
      </c>
      <c r="S41" s="153">
        <f t="shared" si="34"/>
        <v>194211.97228799999</v>
      </c>
    </row>
    <row r="42" spans="1:19" ht="15.75" x14ac:dyDescent="0.25">
      <c r="A42" s="65" t="s">
        <v>109</v>
      </c>
      <c r="B42" s="13" t="s">
        <v>91</v>
      </c>
      <c r="C42" s="14" t="s">
        <v>92</v>
      </c>
      <c r="D42" s="12">
        <v>7600</v>
      </c>
      <c r="E42" s="99">
        <f t="shared" si="2"/>
        <v>0</v>
      </c>
      <c r="F42" s="94">
        <f t="shared" si="42"/>
        <v>7600</v>
      </c>
      <c r="G42" s="52">
        <v>7600</v>
      </c>
      <c r="H42" s="94">
        <f t="shared" si="38"/>
        <v>0</v>
      </c>
      <c r="I42" s="52"/>
      <c r="J42" s="52"/>
      <c r="K42" s="52"/>
      <c r="L42" s="52"/>
      <c r="M42" s="52"/>
      <c r="N42" s="52"/>
      <c r="O42" s="52"/>
      <c r="P42" s="52"/>
      <c r="Q42" s="52"/>
      <c r="R42" s="99">
        <f t="shared" si="37"/>
        <v>7710.96</v>
      </c>
      <c r="S42" s="153">
        <f t="shared" si="34"/>
        <v>7821.997824</v>
      </c>
    </row>
    <row r="43" spans="1:19" ht="18" customHeight="1" x14ac:dyDescent="0.25">
      <c r="A43" s="65" t="s">
        <v>114</v>
      </c>
      <c r="B43" s="13" t="s">
        <v>94</v>
      </c>
      <c r="C43" s="14" t="s">
        <v>95</v>
      </c>
      <c r="D43" s="12">
        <v>39000</v>
      </c>
      <c r="E43" s="99">
        <f t="shared" si="2"/>
        <v>0</v>
      </c>
      <c r="F43" s="94">
        <f t="shared" si="42"/>
        <v>39000</v>
      </c>
      <c r="G43" s="52">
        <v>18000</v>
      </c>
      <c r="H43" s="94">
        <f t="shared" si="38"/>
        <v>21000</v>
      </c>
      <c r="I43" s="52"/>
      <c r="J43" s="52"/>
      <c r="K43" s="52">
        <v>21000</v>
      </c>
      <c r="L43" s="52"/>
      <c r="M43" s="52"/>
      <c r="N43" s="52"/>
      <c r="O43" s="52"/>
      <c r="P43" s="52"/>
      <c r="Q43" s="52"/>
      <c r="R43" s="99">
        <f t="shared" si="37"/>
        <v>39569.4</v>
      </c>
      <c r="S43" s="153">
        <f t="shared" si="34"/>
        <v>40139.199359999999</v>
      </c>
    </row>
    <row r="44" spans="1:19" ht="15.75" x14ac:dyDescent="0.25">
      <c r="A44" s="65"/>
      <c r="B44" s="15" t="s">
        <v>96</v>
      </c>
      <c r="C44" s="189" t="s">
        <v>97</v>
      </c>
      <c r="D44" s="17">
        <v>0</v>
      </c>
      <c r="E44" s="4">
        <f t="shared" si="2"/>
        <v>0</v>
      </c>
      <c r="F44" s="17">
        <f>G44+H44</f>
        <v>0</v>
      </c>
      <c r="G44" s="17">
        <f>G45</f>
        <v>0</v>
      </c>
      <c r="H44" s="17">
        <f t="shared" si="38"/>
        <v>0</v>
      </c>
      <c r="I44" s="17">
        <f>I45</f>
        <v>0</v>
      </c>
      <c r="J44" s="17">
        <f t="shared" ref="J44:Q44" si="43">J45</f>
        <v>0</v>
      </c>
      <c r="K44" s="17">
        <f t="shared" si="43"/>
        <v>0</v>
      </c>
      <c r="L44" s="17">
        <f t="shared" si="43"/>
        <v>0</v>
      </c>
      <c r="M44" s="17">
        <f t="shared" si="43"/>
        <v>0</v>
      </c>
      <c r="N44" s="17">
        <f t="shared" si="43"/>
        <v>0</v>
      </c>
      <c r="O44" s="17">
        <f t="shared" si="43"/>
        <v>0</v>
      </c>
      <c r="P44" s="17">
        <f t="shared" si="43"/>
        <v>0</v>
      </c>
      <c r="Q44" s="17">
        <f t="shared" si="43"/>
        <v>0</v>
      </c>
      <c r="R44" s="4">
        <f t="shared" si="37"/>
        <v>0</v>
      </c>
      <c r="S44" s="152">
        <f t="shared" si="34"/>
        <v>0</v>
      </c>
    </row>
    <row r="45" spans="1:19" ht="15" customHeight="1" x14ac:dyDescent="0.25">
      <c r="A45" s="65" t="s">
        <v>121</v>
      </c>
      <c r="B45" s="13" t="s">
        <v>98</v>
      </c>
      <c r="C45" s="18" t="s">
        <v>99</v>
      </c>
      <c r="D45" s="12">
        <v>0</v>
      </c>
      <c r="E45" s="99">
        <f t="shared" si="2"/>
        <v>0</v>
      </c>
      <c r="F45" s="12">
        <f>G45+H45</f>
        <v>0</v>
      </c>
      <c r="G45" s="52">
        <v>0</v>
      </c>
      <c r="H45" s="94">
        <f t="shared" si="38"/>
        <v>0</v>
      </c>
      <c r="I45" s="52"/>
      <c r="J45" s="52"/>
      <c r="K45" s="52"/>
      <c r="L45" s="52"/>
      <c r="M45" s="52"/>
      <c r="N45" s="52"/>
      <c r="O45" s="52"/>
      <c r="P45" s="52"/>
      <c r="Q45" s="52"/>
      <c r="R45" s="99">
        <f t="shared" si="37"/>
        <v>0</v>
      </c>
      <c r="S45" s="153">
        <f t="shared" si="34"/>
        <v>0</v>
      </c>
    </row>
    <row r="46" spans="1:19" ht="15.75" x14ac:dyDescent="0.25">
      <c r="A46" s="65"/>
      <c r="B46" s="15" t="s">
        <v>100</v>
      </c>
      <c r="C46" s="189" t="s">
        <v>101</v>
      </c>
      <c r="D46" s="17">
        <v>58364</v>
      </c>
      <c r="E46" s="4">
        <f t="shared" si="2"/>
        <v>-100</v>
      </c>
      <c r="F46" s="17">
        <f>G46+H46</f>
        <v>58264</v>
      </c>
      <c r="G46" s="17">
        <f>SUM(G47:G52)</f>
        <v>28964</v>
      </c>
      <c r="H46" s="17">
        <f t="shared" si="38"/>
        <v>29300</v>
      </c>
      <c r="I46" s="17">
        <f>I47+I48+I49+I50+I51+I52</f>
        <v>0</v>
      </c>
      <c r="J46" s="17">
        <f t="shared" ref="J46:Q46" si="44">J47+J48+J49+J50+J51+J52</f>
        <v>0</v>
      </c>
      <c r="K46" s="17">
        <f t="shared" si="44"/>
        <v>19000</v>
      </c>
      <c r="L46" s="17">
        <f t="shared" si="44"/>
        <v>10300</v>
      </c>
      <c r="M46" s="17">
        <f t="shared" si="44"/>
        <v>0</v>
      </c>
      <c r="N46" s="17">
        <f t="shared" si="44"/>
        <v>0</v>
      </c>
      <c r="O46" s="17">
        <f t="shared" si="44"/>
        <v>0</v>
      </c>
      <c r="P46" s="17">
        <f t="shared" si="44"/>
        <v>0</v>
      </c>
      <c r="Q46" s="17">
        <f t="shared" si="44"/>
        <v>0</v>
      </c>
      <c r="R46" s="4">
        <f t="shared" si="37"/>
        <v>59216.114399999999</v>
      </c>
      <c r="S46" s="152">
        <f t="shared" si="34"/>
        <v>60068.826447359999</v>
      </c>
    </row>
    <row r="47" spans="1:19" ht="15.75" x14ac:dyDescent="0.25">
      <c r="A47" s="65" t="s">
        <v>126</v>
      </c>
      <c r="B47" s="13">
        <v>3291</v>
      </c>
      <c r="C47" s="18" t="s">
        <v>102</v>
      </c>
      <c r="D47" s="12">
        <v>0</v>
      </c>
      <c r="E47" s="99">
        <f t="shared" si="2"/>
        <v>0</v>
      </c>
      <c r="F47" s="94">
        <f t="shared" ref="F47:F52" si="45">G47+H47</f>
        <v>0</v>
      </c>
      <c r="G47" s="52">
        <v>0</v>
      </c>
      <c r="H47" s="94">
        <f t="shared" si="38"/>
        <v>0</v>
      </c>
      <c r="I47" s="52"/>
      <c r="J47" s="52"/>
      <c r="K47" s="52"/>
      <c r="L47" s="52"/>
      <c r="M47" s="52"/>
      <c r="N47" s="52"/>
      <c r="O47" s="52"/>
      <c r="P47" s="52"/>
      <c r="Q47" s="52"/>
      <c r="R47" s="99">
        <f t="shared" si="37"/>
        <v>0</v>
      </c>
      <c r="S47" s="153">
        <f t="shared" si="34"/>
        <v>0</v>
      </c>
    </row>
    <row r="48" spans="1:19" ht="17.25" customHeight="1" x14ac:dyDescent="0.25">
      <c r="A48" s="65" t="s">
        <v>129</v>
      </c>
      <c r="B48" s="13" t="s">
        <v>104</v>
      </c>
      <c r="C48" s="18" t="s">
        <v>105</v>
      </c>
      <c r="D48" s="12">
        <v>22464</v>
      </c>
      <c r="E48" s="99">
        <f t="shared" si="2"/>
        <v>-100</v>
      </c>
      <c r="F48" s="94">
        <f t="shared" si="45"/>
        <v>22364</v>
      </c>
      <c r="G48" s="52">
        <v>22364</v>
      </c>
      <c r="H48" s="94">
        <f t="shared" si="38"/>
        <v>0</v>
      </c>
      <c r="I48" s="52"/>
      <c r="J48" s="52"/>
      <c r="K48" s="52"/>
      <c r="L48" s="52"/>
      <c r="M48" s="52"/>
      <c r="N48" s="52"/>
      <c r="O48" s="52"/>
      <c r="P48" s="52"/>
      <c r="Q48" s="52"/>
      <c r="R48" s="99">
        <f t="shared" si="37"/>
        <v>22791.974399999999</v>
      </c>
      <c r="S48" s="153">
        <f t="shared" si="34"/>
        <v>23120.178831360001</v>
      </c>
    </row>
    <row r="49" spans="1:19" ht="17.25" customHeight="1" x14ac:dyDescent="0.25">
      <c r="A49" s="65" t="s">
        <v>136</v>
      </c>
      <c r="B49" s="13" t="s">
        <v>107</v>
      </c>
      <c r="C49" s="18" t="s">
        <v>108</v>
      </c>
      <c r="D49" s="12">
        <v>4750</v>
      </c>
      <c r="E49" s="99">
        <f t="shared" si="2"/>
        <v>0</v>
      </c>
      <c r="F49" s="94">
        <f t="shared" si="45"/>
        <v>4750</v>
      </c>
      <c r="G49" s="52">
        <v>1450</v>
      </c>
      <c r="H49" s="94">
        <f t="shared" si="38"/>
        <v>3300</v>
      </c>
      <c r="I49" s="52"/>
      <c r="J49" s="52"/>
      <c r="K49" s="52"/>
      <c r="L49" s="52">
        <v>3300</v>
      </c>
      <c r="M49" s="52"/>
      <c r="N49" s="52"/>
      <c r="O49" s="52"/>
      <c r="P49" s="52"/>
      <c r="Q49" s="52"/>
      <c r="R49" s="99">
        <f t="shared" si="37"/>
        <v>4819.3500000000004</v>
      </c>
      <c r="S49" s="153">
        <f t="shared" si="34"/>
        <v>4888.7486400000007</v>
      </c>
    </row>
    <row r="50" spans="1:19" ht="15.75" x14ac:dyDescent="0.25">
      <c r="A50" s="65" t="s">
        <v>141</v>
      </c>
      <c r="B50" s="13" t="s">
        <v>110</v>
      </c>
      <c r="C50" s="18" t="s">
        <v>111</v>
      </c>
      <c r="D50" s="12">
        <v>1650</v>
      </c>
      <c r="E50" s="99">
        <f t="shared" si="2"/>
        <v>0</v>
      </c>
      <c r="F50" s="94">
        <f t="shared" si="45"/>
        <v>1650</v>
      </c>
      <c r="G50" s="52">
        <v>250</v>
      </c>
      <c r="H50" s="94">
        <f t="shared" si="38"/>
        <v>1400</v>
      </c>
      <c r="I50" s="52"/>
      <c r="J50" s="52"/>
      <c r="K50" s="52"/>
      <c r="L50" s="52">
        <v>1400</v>
      </c>
      <c r="M50" s="52"/>
      <c r="N50" s="52"/>
      <c r="O50" s="52"/>
      <c r="P50" s="52"/>
      <c r="Q50" s="52"/>
      <c r="R50" s="99">
        <f t="shared" si="37"/>
        <v>1674.09</v>
      </c>
      <c r="S50" s="153">
        <f t="shared" si="34"/>
        <v>1698.1968959999999</v>
      </c>
    </row>
    <row r="51" spans="1:19" ht="15.75" customHeight="1" x14ac:dyDescent="0.25">
      <c r="A51" s="65" t="s">
        <v>154</v>
      </c>
      <c r="B51" s="13" t="s">
        <v>112</v>
      </c>
      <c r="C51" s="18" t="s">
        <v>113</v>
      </c>
      <c r="D51" s="12">
        <v>500</v>
      </c>
      <c r="E51" s="99">
        <f t="shared" si="2"/>
        <v>0</v>
      </c>
      <c r="F51" s="94">
        <f t="shared" si="45"/>
        <v>500</v>
      </c>
      <c r="G51" s="52"/>
      <c r="H51" s="94">
        <f t="shared" si="38"/>
        <v>500</v>
      </c>
      <c r="I51" s="52"/>
      <c r="J51" s="52"/>
      <c r="K51" s="52"/>
      <c r="L51" s="52">
        <v>500</v>
      </c>
      <c r="M51" s="52"/>
      <c r="N51" s="52"/>
      <c r="O51" s="52"/>
      <c r="P51" s="52"/>
      <c r="Q51" s="52"/>
      <c r="R51" s="99">
        <f t="shared" si="37"/>
        <v>507.3</v>
      </c>
      <c r="S51" s="153">
        <f t="shared" si="34"/>
        <v>514.60512000000006</v>
      </c>
    </row>
    <row r="52" spans="1:19" ht="15.75" x14ac:dyDescent="0.25">
      <c r="A52" s="65" t="s">
        <v>175</v>
      </c>
      <c r="B52" s="13" t="s">
        <v>115</v>
      </c>
      <c r="C52" s="18" t="s">
        <v>116</v>
      </c>
      <c r="D52" s="12">
        <v>29000</v>
      </c>
      <c r="E52" s="99">
        <f t="shared" si="2"/>
        <v>0</v>
      </c>
      <c r="F52" s="94">
        <f t="shared" si="45"/>
        <v>29000</v>
      </c>
      <c r="G52" s="52">
        <v>4900</v>
      </c>
      <c r="H52" s="94">
        <f t="shared" si="38"/>
        <v>24100</v>
      </c>
      <c r="I52" s="52"/>
      <c r="J52" s="52"/>
      <c r="K52" s="52">
        <v>19000</v>
      </c>
      <c r="L52" s="52">
        <v>5100</v>
      </c>
      <c r="M52" s="52"/>
      <c r="N52" s="52"/>
      <c r="O52" s="52"/>
      <c r="P52" s="52"/>
      <c r="Q52" s="52"/>
      <c r="R52" s="99">
        <f t="shared" si="37"/>
        <v>29423.4</v>
      </c>
      <c r="S52" s="153">
        <f t="shared" si="34"/>
        <v>29847.096960000003</v>
      </c>
    </row>
    <row r="53" spans="1:19" ht="15" customHeight="1" x14ac:dyDescent="0.25">
      <c r="A53" s="65"/>
      <c r="B53" s="15" t="s">
        <v>117</v>
      </c>
      <c r="C53" s="19" t="s">
        <v>118</v>
      </c>
      <c r="D53" s="17">
        <v>4900</v>
      </c>
      <c r="E53" s="4">
        <f t="shared" si="2"/>
        <v>3600</v>
      </c>
      <c r="F53" s="17">
        <f>G53+H53</f>
        <v>8500</v>
      </c>
      <c r="G53" s="17">
        <f>G54</f>
        <v>4500</v>
      </c>
      <c r="H53" s="17">
        <f t="shared" si="38"/>
        <v>4000</v>
      </c>
      <c r="I53" s="17">
        <f>I54</f>
        <v>0</v>
      </c>
      <c r="J53" s="17">
        <f t="shared" ref="J53:Q53" si="46">J54</f>
        <v>0</v>
      </c>
      <c r="K53" s="17">
        <f t="shared" si="46"/>
        <v>0</v>
      </c>
      <c r="L53" s="17">
        <f t="shared" si="46"/>
        <v>4000</v>
      </c>
      <c r="M53" s="17">
        <f t="shared" si="46"/>
        <v>0</v>
      </c>
      <c r="N53" s="17">
        <f t="shared" si="46"/>
        <v>0</v>
      </c>
      <c r="O53" s="17">
        <f t="shared" si="46"/>
        <v>0</v>
      </c>
      <c r="P53" s="17">
        <f t="shared" si="46"/>
        <v>0</v>
      </c>
      <c r="Q53" s="17">
        <f t="shared" si="46"/>
        <v>0</v>
      </c>
      <c r="R53" s="4">
        <f t="shared" si="37"/>
        <v>4971.54</v>
      </c>
      <c r="S53" s="152">
        <f t="shared" ref="S53:S80" si="47">(R53*1.44%)+R53</f>
        <v>5043.1301759999997</v>
      </c>
    </row>
    <row r="54" spans="1:19" ht="20.25" customHeight="1" x14ac:dyDescent="0.25">
      <c r="A54" s="65"/>
      <c r="B54" s="15" t="s">
        <v>119</v>
      </c>
      <c r="C54" s="19" t="s">
        <v>120</v>
      </c>
      <c r="D54" s="17">
        <v>4900</v>
      </c>
      <c r="E54" s="4">
        <f t="shared" si="2"/>
        <v>3600</v>
      </c>
      <c r="F54" s="17">
        <f>G54+H54</f>
        <v>8500</v>
      </c>
      <c r="G54" s="17">
        <f>SUM(G55:G58)</f>
        <v>4500</v>
      </c>
      <c r="H54" s="17">
        <f t="shared" si="38"/>
        <v>4000</v>
      </c>
      <c r="I54" s="17">
        <f>I55+I56+I57+I58</f>
        <v>0</v>
      </c>
      <c r="J54" s="17">
        <f t="shared" ref="J54:Q54" si="48">J55+J56+J57+J58</f>
        <v>0</v>
      </c>
      <c r="K54" s="17">
        <f t="shared" si="48"/>
        <v>0</v>
      </c>
      <c r="L54" s="17">
        <f t="shared" si="48"/>
        <v>4000</v>
      </c>
      <c r="M54" s="17">
        <f t="shared" si="48"/>
        <v>0</v>
      </c>
      <c r="N54" s="17">
        <f t="shared" si="48"/>
        <v>0</v>
      </c>
      <c r="O54" s="17">
        <f t="shared" si="48"/>
        <v>0</v>
      </c>
      <c r="P54" s="17">
        <f t="shared" si="48"/>
        <v>0</v>
      </c>
      <c r="Q54" s="17">
        <f t="shared" si="48"/>
        <v>0</v>
      </c>
      <c r="R54" s="4">
        <f t="shared" si="37"/>
        <v>4971.54</v>
      </c>
      <c r="S54" s="152">
        <f t="shared" si="47"/>
        <v>5043.1301759999997</v>
      </c>
    </row>
    <row r="55" spans="1:19" ht="16.5" customHeight="1" x14ac:dyDescent="0.25">
      <c r="A55" s="65" t="s">
        <v>182</v>
      </c>
      <c r="B55" s="13" t="s">
        <v>122</v>
      </c>
      <c r="C55" s="18" t="s">
        <v>123</v>
      </c>
      <c r="D55" s="12">
        <v>4400</v>
      </c>
      <c r="E55" s="99">
        <f t="shared" si="2"/>
        <v>0</v>
      </c>
      <c r="F55" s="94">
        <f t="shared" ref="F55:F58" si="49">G55+H55</f>
        <v>4400</v>
      </c>
      <c r="G55" s="52">
        <v>4400</v>
      </c>
      <c r="H55" s="94">
        <f t="shared" si="38"/>
        <v>0</v>
      </c>
      <c r="I55" s="52"/>
      <c r="J55" s="52"/>
      <c r="K55" s="52"/>
      <c r="L55" s="52"/>
      <c r="M55" s="52"/>
      <c r="N55" s="52"/>
      <c r="O55" s="52"/>
      <c r="P55" s="52"/>
      <c r="Q55" s="52"/>
      <c r="R55" s="99">
        <f t="shared" si="37"/>
        <v>4464.24</v>
      </c>
      <c r="S55" s="176">
        <f t="shared" si="47"/>
        <v>4528.5250559999995</v>
      </c>
    </row>
    <row r="56" spans="1:19" ht="30" customHeight="1" x14ac:dyDescent="0.25">
      <c r="A56" s="66" t="s">
        <v>186</v>
      </c>
      <c r="B56" s="25" t="s">
        <v>124</v>
      </c>
      <c r="C56" s="30" t="s">
        <v>125</v>
      </c>
      <c r="D56" s="12">
        <v>400</v>
      </c>
      <c r="E56" s="99">
        <f t="shared" si="2"/>
        <v>3600</v>
      </c>
      <c r="F56" s="94">
        <f t="shared" si="49"/>
        <v>4000</v>
      </c>
      <c r="G56" s="52">
        <v>0</v>
      </c>
      <c r="H56" s="94">
        <f t="shared" si="38"/>
        <v>4000</v>
      </c>
      <c r="I56" s="52"/>
      <c r="J56" s="52"/>
      <c r="K56" s="52"/>
      <c r="L56" s="52">
        <v>4000</v>
      </c>
      <c r="M56" s="52"/>
      <c r="N56" s="52"/>
      <c r="O56" s="52"/>
      <c r="P56" s="52"/>
      <c r="Q56" s="52"/>
      <c r="R56" s="99">
        <f t="shared" si="37"/>
        <v>405.84</v>
      </c>
      <c r="S56" s="175">
        <f t="shared" si="47"/>
        <v>411.68409599999995</v>
      </c>
    </row>
    <row r="57" spans="1:19" ht="15.75" x14ac:dyDescent="0.25">
      <c r="A57" s="66" t="s">
        <v>189</v>
      </c>
      <c r="B57" s="10" t="s">
        <v>127</v>
      </c>
      <c r="C57" s="11" t="s">
        <v>128</v>
      </c>
      <c r="D57" s="12">
        <v>100</v>
      </c>
      <c r="E57" s="99">
        <f t="shared" si="2"/>
        <v>0</v>
      </c>
      <c r="F57" s="94">
        <f t="shared" si="49"/>
        <v>100</v>
      </c>
      <c r="G57" s="52">
        <v>100</v>
      </c>
      <c r="H57" s="94">
        <f t="shared" si="38"/>
        <v>0</v>
      </c>
      <c r="I57" s="52"/>
      <c r="J57" s="52"/>
      <c r="K57" s="52"/>
      <c r="L57" s="52"/>
      <c r="M57" s="52"/>
      <c r="N57" s="52"/>
      <c r="O57" s="52"/>
      <c r="P57" s="52"/>
      <c r="Q57" s="52"/>
      <c r="R57" s="99">
        <f t="shared" si="37"/>
        <v>101.46</v>
      </c>
      <c r="S57" s="175">
        <f t="shared" si="47"/>
        <v>102.92102399999999</v>
      </c>
    </row>
    <row r="58" spans="1:19" ht="18.75" customHeight="1" x14ac:dyDescent="0.25">
      <c r="A58" s="66" t="s">
        <v>34</v>
      </c>
      <c r="B58" s="25" t="s">
        <v>130</v>
      </c>
      <c r="C58" s="30" t="s">
        <v>131</v>
      </c>
      <c r="D58" s="12">
        <v>0</v>
      </c>
      <c r="E58" s="99">
        <f t="shared" si="2"/>
        <v>0</v>
      </c>
      <c r="F58" s="94">
        <f t="shared" si="49"/>
        <v>0</v>
      </c>
      <c r="G58" s="52">
        <v>0</v>
      </c>
      <c r="H58" s="94">
        <f t="shared" si="38"/>
        <v>0</v>
      </c>
      <c r="I58" s="52"/>
      <c r="J58" s="52"/>
      <c r="K58" s="52"/>
      <c r="L58" s="52"/>
      <c r="M58" s="52"/>
      <c r="N58" s="52"/>
      <c r="O58" s="52"/>
      <c r="P58" s="52"/>
      <c r="Q58" s="52"/>
      <c r="R58" s="99">
        <f t="shared" si="37"/>
        <v>0</v>
      </c>
      <c r="S58" s="153">
        <f t="shared" si="47"/>
        <v>0</v>
      </c>
    </row>
    <row r="59" spans="1:19" ht="33.75" customHeight="1" x14ac:dyDescent="0.25">
      <c r="A59" s="280" t="s">
        <v>132</v>
      </c>
      <c r="B59" s="281"/>
      <c r="C59" s="282"/>
      <c r="D59" s="23">
        <v>25700</v>
      </c>
      <c r="E59" s="4">
        <f t="shared" si="2"/>
        <v>1500</v>
      </c>
      <c r="F59" s="23">
        <f t="shared" ref="F59:F71" si="50">G59+H59</f>
        <v>27200</v>
      </c>
      <c r="G59" s="23">
        <f>G60</f>
        <v>0</v>
      </c>
      <c r="H59" s="17">
        <f t="shared" si="38"/>
        <v>27200</v>
      </c>
      <c r="I59" s="23">
        <f>I60</f>
        <v>0</v>
      </c>
      <c r="J59" s="23">
        <f t="shared" ref="J59:Q59" si="51">J60</f>
        <v>0</v>
      </c>
      <c r="K59" s="23">
        <f t="shared" si="51"/>
        <v>8500</v>
      </c>
      <c r="L59" s="23">
        <f t="shared" si="51"/>
        <v>14600</v>
      </c>
      <c r="M59" s="23">
        <f t="shared" si="51"/>
        <v>0</v>
      </c>
      <c r="N59" s="23">
        <f t="shared" si="51"/>
        <v>0</v>
      </c>
      <c r="O59" s="23">
        <f t="shared" si="51"/>
        <v>4100</v>
      </c>
      <c r="P59" s="23">
        <f t="shared" si="51"/>
        <v>0</v>
      </c>
      <c r="Q59" s="23">
        <f t="shared" si="51"/>
        <v>12500</v>
      </c>
      <c r="R59" s="4">
        <f t="shared" si="37"/>
        <v>26075.22</v>
      </c>
      <c r="S59" s="152">
        <f t="shared" si="47"/>
        <v>26450.703168</v>
      </c>
    </row>
    <row r="60" spans="1:19" ht="16.5" customHeight="1" x14ac:dyDescent="0.25">
      <c r="A60" s="67"/>
      <c r="B60" s="24">
        <v>4</v>
      </c>
      <c r="C60" s="37" t="s">
        <v>133</v>
      </c>
      <c r="D60" s="7">
        <v>25700</v>
      </c>
      <c r="E60" s="4">
        <f t="shared" si="2"/>
        <v>1500</v>
      </c>
      <c r="F60" s="7">
        <f t="shared" si="50"/>
        <v>27200</v>
      </c>
      <c r="G60" s="7">
        <f>G61+G77</f>
        <v>0</v>
      </c>
      <c r="H60" s="17">
        <f t="shared" si="38"/>
        <v>27200</v>
      </c>
      <c r="I60" s="7">
        <f>I61+I77</f>
        <v>0</v>
      </c>
      <c r="J60" s="7">
        <f t="shared" ref="J60:Q60" si="52">J61+J77</f>
        <v>0</v>
      </c>
      <c r="K60" s="7">
        <f t="shared" si="52"/>
        <v>8500</v>
      </c>
      <c r="L60" s="7">
        <f t="shared" si="52"/>
        <v>14600</v>
      </c>
      <c r="M60" s="7">
        <f t="shared" si="52"/>
        <v>0</v>
      </c>
      <c r="N60" s="7">
        <f t="shared" si="52"/>
        <v>0</v>
      </c>
      <c r="O60" s="7">
        <f t="shared" si="52"/>
        <v>4100</v>
      </c>
      <c r="P60" s="7">
        <f t="shared" si="52"/>
        <v>0</v>
      </c>
      <c r="Q60" s="7">
        <f t="shared" si="52"/>
        <v>12500</v>
      </c>
      <c r="R60" s="4">
        <f t="shared" si="37"/>
        <v>26075.22</v>
      </c>
      <c r="S60" s="152">
        <f t="shared" si="47"/>
        <v>26450.703168</v>
      </c>
    </row>
    <row r="61" spans="1:19" ht="17.25" customHeight="1" x14ac:dyDescent="0.25">
      <c r="A61" s="67"/>
      <c r="B61" s="24">
        <v>42</v>
      </c>
      <c r="C61" s="37" t="s">
        <v>134</v>
      </c>
      <c r="D61" s="7">
        <v>25700</v>
      </c>
      <c r="E61" s="4">
        <f t="shared" si="2"/>
        <v>1500</v>
      </c>
      <c r="F61" s="7">
        <f t="shared" si="50"/>
        <v>27200</v>
      </c>
      <c r="G61" s="7">
        <f>G62+G64+G72+G74</f>
        <v>0</v>
      </c>
      <c r="H61" s="17">
        <f t="shared" si="38"/>
        <v>27200</v>
      </c>
      <c r="I61" s="7">
        <f>I62+I64+I72+I74</f>
        <v>0</v>
      </c>
      <c r="J61" s="7">
        <f t="shared" ref="J61:Q61" si="53">J62+J64+J72+J74</f>
        <v>0</v>
      </c>
      <c r="K61" s="7">
        <f t="shared" si="53"/>
        <v>8500</v>
      </c>
      <c r="L61" s="7">
        <f t="shared" si="53"/>
        <v>14600</v>
      </c>
      <c r="M61" s="7">
        <f t="shared" si="53"/>
        <v>0</v>
      </c>
      <c r="N61" s="7">
        <f t="shared" si="53"/>
        <v>0</v>
      </c>
      <c r="O61" s="7">
        <f t="shared" si="53"/>
        <v>4100</v>
      </c>
      <c r="P61" s="7">
        <f t="shared" si="53"/>
        <v>0</v>
      </c>
      <c r="Q61" s="7">
        <f t="shared" si="53"/>
        <v>12500</v>
      </c>
      <c r="R61" s="4">
        <f t="shared" si="37"/>
        <v>26075.22</v>
      </c>
      <c r="S61" s="152">
        <f t="shared" si="47"/>
        <v>26450.703168</v>
      </c>
    </row>
    <row r="62" spans="1:19" ht="17.25" customHeight="1" x14ac:dyDescent="0.25">
      <c r="A62" s="67"/>
      <c r="B62" s="24">
        <v>421</v>
      </c>
      <c r="C62" s="9" t="s">
        <v>135</v>
      </c>
      <c r="D62" s="7">
        <v>0</v>
      </c>
      <c r="E62" s="4">
        <f t="shared" si="2"/>
        <v>0</v>
      </c>
      <c r="F62" s="7">
        <f t="shared" si="50"/>
        <v>0</v>
      </c>
      <c r="G62" s="7">
        <f>G63</f>
        <v>0</v>
      </c>
      <c r="H62" s="17">
        <f t="shared" si="38"/>
        <v>0</v>
      </c>
      <c r="I62" s="7">
        <f>I63</f>
        <v>0</v>
      </c>
      <c r="J62" s="7">
        <f t="shared" ref="J62:Q62" si="54">J63</f>
        <v>0</v>
      </c>
      <c r="K62" s="7">
        <f t="shared" si="54"/>
        <v>0</v>
      </c>
      <c r="L62" s="7">
        <f t="shared" si="54"/>
        <v>0</v>
      </c>
      <c r="M62" s="7">
        <f t="shared" si="54"/>
        <v>0</v>
      </c>
      <c r="N62" s="7">
        <f t="shared" si="54"/>
        <v>0</v>
      </c>
      <c r="O62" s="7">
        <f t="shared" si="54"/>
        <v>0</v>
      </c>
      <c r="P62" s="7">
        <f t="shared" si="54"/>
        <v>0</v>
      </c>
      <c r="Q62" s="7">
        <f t="shared" si="54"/>
        <v>0</v>
      </c>
      <c r="R62" s="4">
        <f t="shared" si="37"/>
        <v>0</v>
      </c>
      <c r="S62" s="152">
        <f t="shared" si="47"/>
        <v>0</v>
      </c>
    </row>
    <row r="63" spans="1:19" ht="18.75" customHeight="1" x14ac:dyDescent="0.25">
      <c r="A63" s="68" t="s">
        <v>201</v>
      </c>
      <c r="B63" s="25" t="s">
        <v>137</v>
      </c>
      <c r="C63" s="26" t="s">
        <v>138</v>
      </c>
      <c r="D63" s="12">
        <v>0</v>
      </c>
      <c r="E63" s="99">
        <f t="shared" si="2"/>
        <v>0</v>
      </c>
      <c r="F63" s="194">
        <f t="shared" si="50"/>
        <v>0</v>
      </c>
      <c r="G63" s="52">
        <v>0</v>
      </c>
      <c r="H63" s="94">
        <f t="shared" si="38"/>
        <v>0</v>
      </c>
      <c r="I63" s="52"/>
      <c r="J63" s="52"/>
      <c r="K63" s="52"/>
      <c r="L63" s="52"/>
      <c r="M63" s="52"/>
      <c r="N63" s="52"/>
      <c r="O63" s="52"/>
      <c r="P63" s="52"/>
      <c r="Q63" s="52"/>
      <c r="R63" s="99">
        <f t="shared" si="37"/>
        <v>0</v>
      </c>
      <c r="S63" s="153">
        <f t="shared" si="47"/>
        <v>0</v>
      </c>
    </row>
    <row r="64" spans="1:19" ht="16.5" customHeight="1" x14ac:dyDescent="0.25">
      <c r="A64" s="68"/>
      <c r="B64" s="27" t="s">
        <v>139</v>
      </c>
      <c r="C64" s="9" t="s">
        <v>140</v>
      </c>
      <c r="D64" s="28">
        <v>25700</v>
      </c>
      <c r="E64" s="4">
        <f t="shared" si="2"/>
        <v>1500</v>
      </c>
      <c r="F64" s="28">
        <f t="shared" si="50"/>
        <v>27200</v>
      </c>
      <c r="G64" s="28">
        <f>SUM(G65:G71)</f>
        <v>0</v>
      </c>
      <c r="H64" s="17">
        <f t="shared" si="38"/>
        <v>27200</v>
      </c>
      <c r="I64" s="28">
        <f>I65+I66+I67+I68+I70+I71</f>
        <v>0</v>
      </c>
      <c r="J64" s="28">
        <f t="shared" ref="J64:Q64" si="55">J65+J66+J67+J68+J70+J71</f>
        <v>0</v>
      </c>
      <c r="K64" s="28">
        <f t="shared" si="55"/>
        <v>8500</v>
      </c>
      <c r="L64" s="28">
        <f t="shared" si="55"/>
        <v>14600</v>
      </c>
      <c r="M64" s="28">
        <f t="shared" si="55"/>
        <v>0</v>
      </c>
      <c r="N64" s="28">
        <f t="shared" si="55"/>
        <v>0</v>
      </c>
      <c r="O64" s="28">
        <f t="shared" si="55"/>
        <v>4100</v>
      </c>
      <c r="P64" s="28">
        <f t="shared" si="55"/>
        <v>0</v>
      </c>
      <c r="Q64" s="28">
        <f t="shared" si="55"/>
        <v>12500</v>
      </c>
      <c r="R64" s="4">
        <f t="shared" si="37"/>
        <v>26075.22</v>
      </c>
      <c r="S64" s="152">
        <f t="shared" si="47"/>
        <v>26450.703168</v>
      </c>
    </row>
    <row r="65" spans="1:19" ht="16.5" customHeight="1" x14ac:dyDescent="0.25">
      <c r="A65" s="68" t="s">
        <v>117</v>
      </c>
      <c r="B65" s="29" t="s">
        <v>142</v>
      </c>
      <c r="C65" s="30" t="s">
        <v>143</v>
      </c>
      <c r="D65" s="12">
        <v>17400</v>
      </c>
      <c r="E65" s="99">
        <f t="shared" si="2"/>
        <v>380</v>
      </c>
      <c r="F65" s="195">
        <f t="shared" si="50"/>
        <v>17780</v>
      </c>
      <c r="G65" s="52">
        <v>0</v>
      </c>
      <c r="H65" s="94">
        <f t="shared" si="38"/>
        <v>17780</v>
      </c>
      <c r="I65" s="52"/>
      <c r="J65" s="52"/>
      <c r="K65" s="52">
        <v>3000</v>
      </c>
      <c r="L65" s="52">
        <v>14600</v>
      </c>
      <c r="M65" s="52"/>
      <c r="N65" s="52"/>
      <c r="O65" s="52">
        <v>180</v>
      </c>
      <c r="P65" s="52"/>
      <c r="Q65" s="52">
        <v>9500</v>
      </c>
      <c r="R65" s="99">
        <f t="shared" si="37"/>
        <v>17654.04</v>
      </c>
      <c r="S65" s="153">
        <f t="shared" si="47"/>
        <v>17908.258175999999</v>
      </c>
    </row>
    <row r="66" spans="1:19" ht="15.75" x14ac:dyDescent="0.25">
      <c r="A66" s="68" t="s">
        <v>206</v>
      </c>
      <c r="B66" s="29" t="s">
        <v>144</v>
      </c>
      <c r="C66" s="30" t="s">
        <v>145</v>
      </c>
      <c r="D66" s="12">
        <v>0</v>
      </c>
      <c r="E66" s="99">
        <f t="shared" si="2"/>
        <v>0</v>
      </c>
      <c r="F66" s="195">
        <f t="shared" si="50"/>
        <v>0</v>
      </c>
      <c r="G66" s="52">
        <v>0</v>
      </c>
      <c r="H66" s="94">
        <f t="shared" si="38"/>
        <v>0</v>
      </c>
      <c r="I66" s="52"/>
      <c r="J66" s="52"/>
      <c r="K66" s="52"/>
      <c r="L66" s="52"/>
      <c r="M66" s="52"/>
      <c r="N66" s="52"/>
      <c r="O66" s="52"/>
      <c r="P66" s="52"/>
      <c r="Q66" s="52"/>
      <c r="R66" s="99">
        <f t="shared" si="37"/>
        <v>0</v>
      </c>
      <c r="S66" s="153">
        <f t="shared" si="47"/>
        <v>0</v>
      </c>
    </row>
    <row r="67" spans="1:19" ht="15.75" customHeight="1" x14ac:dyDescent="0.25">
      <c r="A67" s="68" t="s">
        <v>207</v>
      </c>
      <c r="B67" s="29" t="s">
        <v>146</v>
      </c>
      <c r="C67" s="30" t="s">
        <v>147</v>
      </c>
      <c r="D67" s="12">
        <v>6200</v>
      </c>
      <c r="E67" s="99">
        <f t="shared" si="2"/>
        <v>-6200</v>
      </c>
      <c r="F67" s="195">
        <f t="shared" si="50"/>
        <v>0</v>
      </c>
      <c r="G67" s="52">
        <v>0</v>
      </c>
      <c r="H67" s="94">
        <f t="shared" si="38"/>
        <v>0</v>
      </c>
      <c r="I67" s="52"/>
      <c r="J67" s="52"/>
      <c r="K67" s="52"/>
      <c r="L67" s="52"/>
      <c r="M67" s="52"/>
      <c r="N67" s="52"/>
      <c r="O67" s="52"/>
      <c r="P67" s="52"/>
      <c r="Q67" s="52"/>
      <c r="R67" s="99">
        <f t="shared" si="37"/>
        <v>6290.52</v>
      </c>
      <c r="S67" s="153">
        <f t="shared" si="47"/>
        <v>6381.1034880000007</v>
      </c>
    </row>
    <row r="68" spans="1:19" ht="14.25" customHeight="1" x14ac:dyDescent="0.25">
      <c r="A68" s="68" t="s">
        <v>209</v>
      </c>
      <c r="B68" s="29" t="s">
        <v>148</v>
      </c>
      <c r="C68" s="30" t="s">
        <v>149</v>
      </c>
      <c r="D68" s="12">
        <v>0</v>
      </c>
      <c r="E68" s="99">
        <f t="shared" si="2"/>
        <v>0</v>
      </c>
      <c r="F68" s="195">
        <f t="shared" si="50"/>
        <v>0</v>
      </c>
      <c r="G68" s="52">
        <v>0</v>
      </c>
      <c r="H68" s="94">
        <f t="shared" si="38"/>
        <v>0</v>
      </c>
      <c r="I68" s="52"/>
      <c r="J68" s="52"/>
      <c r="K68" s="52"/>
      <c r="L68" s="52"/>
      <c r="M68" s="52"/>
      <c r="N68" s="52"/>
      <c r="O68" s="52"/>
      <c r="P68" s="52"/>
      <c r="Q68" s="52"/>
      <c r="R68" s="99">
        <f t="shared" si="37"/>
        <v>0</v>
      </c>
      <c r="S68" s="153">
        <f t="shared" si="47"/>
        <v>0</v>
      </c>
    </row>
    <row r="69" spans="1:19" ht="15.75" customHeight="1" x14ac:dyDescent="0.25">
      <c r="A69" s="68" t="s">
        <v>216</v>
      </c>
      <c r="B69" s="29" t="s">
        <v>150</v>
      </c>
      <c r="C69" s="30" t="s">
        <v>151</v>
      </c>
      <c r="D69" s="12">
        <v>0</v>
      </c>
      <c r="E69" s="99">
        <f t="shared" si="2"/>
        <v>0</v>
      </c>
      <c r="F69" s="195">
        <f t="shared" si="50"/>
        <v>0</v>
      </c>
      <c r="G69" s="52">
        <v>0</v>
      </c>
      <c r="H69" s="94">
        <f t="shared" si="38"/>
        <v>0</v>
      </c>
      <c r="I69" s="52"/>
      <c r="J69" s="52"/>
      <c r="K69" s="52"/>
      <c r="L69" s="52"/>
      <c r="M69" s="52"/>
      <c r="N69" s="52"/>
      <c r="O69" s="52"/>
      <c r="P69" s="52"/>
      <c r="Q69" s="52"/>
      <c r="R69" s="99">
        <f t="shared" si="37"/>
        <v>0</v>
      </c>
      <c r="S69" s="153">
        <f t="shared" si="47"/>
        <v>0</v>
      </c>
    </row>
    <row r="70" spans="1:19" ht="15.75" customHeight="1" x14ac:dyDescent="0.25">
      <c r="A70" s="68" t="s">
        <v>219</v>
      </c>
      <c r="B70" s="29" t="s">
        <v>152</v>
      </c>
      <c r="C70" s="30" t="s">
        <v>153</v>
      </c>
      <c r="D70" s="12">
        <v>0</v>
      </c>
      <c r="E70" s="99">
        <f t="shared" si="2"/>
        <v>0</v>
      </c>
      <c r="F70" s="195">
        <f t="shared" si="50"/>
        <v>0</v>
      </c>
      <c r="G70" s="52">
        <v>0</v>
      </c>
      <c r="H70" s="94">
        <f t="shared" si="38"/>
        <v>0</v>
      </c>
      <c r="I70" s="52"/>
      <c r="J70" s="52"/>
      <c r="K70" s="52"/>
      <c r="L70" s="52"/>
      <c r="M70" s="52"/>
      <c r="N70" s="52"/>
      <c r="O70" s="52"/>
      <c r="P70" s="52"/>
      <c r="Q70" s="52"/>
      <c r="R70" s="99">
        <f t="shared" si="37"/>
        <v>0</v>
      </c>
      <c r="S70" s="153">
        <f t="shared" si="47"/>
        <v>0</v>
      </c>
    </row>
    <row r="71" spans="1:19" ht="17.25" customHeight="1" x14ac:dyDescent="0.25">
      <c r="A71" s="68" t="s">
        <v>220</v>
      </c>
      <c r="B71" s="29" t="s">
        <v>155</v>
      </c>
      <c r="C71" s="30" t="s">
        <v>156</v>
      </c>
      <c r="D71" s="12">
        <v>2100</v>
      </c>
      <c r="E71" s="99">
        <f t="shared" si="2"/>
        <v>7320</v>
      </c>
      <c r="F71" s="195">
        <f t="shared" si="50"/>
        <v>9420</v>
      </c>
      <c r="G71" s="52">
        <v>0</v>
      </c>
      <c r="H71" s="94">
        <f t="shared" si="38"/>
        <v>9420</v>
      </c>
      <c r="I71" s="52"/>
      <c r="J71" s="52"/>
      <c r="K71" s="52">
        <v>5500</v>
      </c>
      <c r="L71" s="52"/>
      <c r="M71" s="52"/>
      <c r="N71" s="52"/>
      <c r="O71" s="52">
        <v>3920</v>
      </c>
      <c r="P71" s="52"/>
      <c r="Q71" s="52">
        <v>3000</v>
      </c>
      <c r="R71" s="99">
        <f t="shared" si="37"/>
        <v>2130.66</v>
      </c>
      <c r="S71" s="153">
        <f t="shared" si="47"/>
        <v>2161.341504</v>
      </c>
    </row>
    <row r="72" spans="1:19" ht="17.25" customHeight="1" x14ac:dyDescent="0.25">
      <c r="A72" s="68"/>
      <c r="B72" s="27" t="s">
        <v>157</v>
      </c>
      <c r="C72" s="56" t="s">
        <v>158</v>
      </c>
      <c r="D72" s="41">
        <v>0</v>
      </c>
      <c r="E72" s="4">
        <f t="shared" si="2"/>
        <v>0</v>
      </c>
      <c r="F72" s="41">
        <f t="shared" ref="F72:F103" si="56">G72+H72</f>
        <v>0</v>
      </c>
      <c r="G72" s="41">
        <f>G73</f>
        <v>0</v>
      </c>
      <c r="H72" s="17">
        <f t="shared" si="38"/>
        <v>0</v>
      </c>
      <c r="I72" s="41">
        <f>I73</f>
        <v>0</v>
      </c>
      <c r="J72" s="41">
        <f t="shared" ref="J72:Q72" si="57">J73</f>
        <v>0</v>
      </c>
      <c r="K72" s="41">
        <f t="shared" si="57"/>
        <v>0</v>
      </c>
      <c r="L72" s="41">
        <f t="shared" si="57"/>
        <v>0</v>
      </c>
      <c r="M72" s="41">
        <f t="shared" si="57"/>
        <v>0</v>
      </c>
      <c r="N72" s="41">
        <f t="shared" si="57"/>
        <v>0</v>
      </c>
      <c r="O72" s="41">
        <f t="shared" si="57"/>
        <v>0</v>
      </c>
      <c r="P72" s="41">
        <f t="shared" si="57"/>
        <v>0</v>
      </c>
      <c r="Q72" s="41">
        <f t="shared" si="57"/>
        <v>0</v>
      </c>
      <c r="R72" s="4">
        <f t="shared" si="37"/>
        <v>0</v>
      </c>
      <c r="S72" s="152">
        <f t="shared" si="47"/>
        <v>0</v>
      </c>
    </row>
    <row r="73" spans="1:19" ht="15.75" customHeight="1" x14ac:dyDescent="0.25">
      <c r="A73" s="68" t="s">
        <v>222</v>
      </c>
      <c r="B73" s="29" t="s">
        <v>159</v>
      </c>
      <c r="C73" s="30" t="s">
        <v>160</v>
      </c>
      <c r="D73" s="12">
        <v>0</v>
      </c>
      <c r="E73" s="99">
        <f t="shared" si="2"/>
        <v>0</v>
      </c>
      <c r="F73" s="12">
        <f t="shared" si="56"/>
        <v>0</v>
      </c>
      <c r="G73" s="52">
        <v>0</v>
      </c>
      <c r="H73" s="94">
        <f t="shared" si="38"/>
        <v>0</v>
      </c>
      <c r="I73" s="52"/>
      <c r="J73" s="52"/>
      <c r="K73" s="52"/>
      <c r="L73" s="52"/>
      <c r="M73" s="52"/>
      <c r="N73" s="52"/>
      <c r="O73" s="52"/>
      <c r="P73" s="52"/>
      <c r="Q73" s="52"/>
      <c r="R73" s="99">
        <f t="shared" si="37"/>
        <v>0</v>
      </c>
      <c r="S73" s="153">
        <f t="shared" si="47"/>
        <v>0</v>
      </c>
    </row>
    <row r="74" spans="1:19" ht="15.75" customHeight="1" x14ac:dyDescent="0.25">
      <c r="A74" s="68"/>
      <c r="B74" s="27" t="s">
        <v>161</v>
      </c>
      <c r="C74" s="56" t="s">
        <v>162</v>
      </c>
      <c r="D74" s="41">
        <v>0</v>
      </c>
      <c r="E74" s="4">
        <f t="shared" si="2"/>
        <v>0</v>
      </c>
      <c r="F74" s="41">
        <f t="shared" si="56"/>
        <v>0</v>
      </c>
      <c r="G74" s="41">
        <f>G75+G76</f>
        <v>0</v>
      </c>
      <c r="H74" s="17">
        <f t="shared" si="38"/>
        <v>0</v>
      </c>
      <c r="I74" s="41">
        <f>I75+I76</f>
        <v>0</v>
      </c>
      <c r="J74" s="41">
        <f t="shared" ref="J74:Q74" si="58">J75+J76</f>
        <v>0</v>
      </c>
      <c r="K74" s="41">
        <f t="shared" si="58"/>
        <v>0</v>
      </c>
      <c r="L74" s="41">
        <f t="shared" si="58"/>
        <v>0</v>
      </c>
      <c r="M74" s="41">
        <f t="shared" si="58"/>
        <v>0</v>
      </c>
      <c r="N74" s="41">
        <f t="shared" si="58"/>
        <v>0</v>
      </c>
      <c r="O74" s="41">
        <f t="shared" si="58"/>
        <v>0</v>
      </c>
      <c r="P74" s="41">
        <f t="shared" si="58"/>
        <v>0</v>
      </c>
      <c r="Q74" s="41">
        <f t="shared" si="58"/>
        <v>0</v>
      </c>
      <c r="R74" s="4">
        <f t="shared" si="37"/>
        <v>0</v>
      </c>
      <c r="S74" s="152">
        <f t="shared" si="47"/>
        <v>0</v>
      </c>
    </row>
    <row r="75" spans="1:19" ht="15.75" x14ac:dyDescent="0.25">
      <c r="A75" s="68" t="s">
        <v>223</v>
      </c>
      <c r="B75" s="29" t="s">
        <v>163</v>
      </c>
      <c r="C75" s="30" t="s">
        <v>164</v>
      </c>
      <c r="D75" s="12">
        <v>0</v>
      </c>
      <c r="E75" s="99">
        <f t="shared" si="2"/>
        <v>0</v>
      </c>
      <c r="F75" s="12">
        <f t="shared" si="56"/>
        <v>0</v>
      </c>
      <c r="G75" s="52">
        <v>0</v>
      </c>
      <c r="H75" s="94">
        <f t="shared" si="38"/>
        <v>0</v>
      </c>
      <c r="I75" s="52"/>
      <c r="J75" s="52"/>
      <c r="K75" s="52"/>
      <c r="L75" s="52"/>
      <c r="M75" s="52"/>
      <c r="N75" s="52"/>
      <c r="O75" s="52"/>
      <c r="P75" s="52"/>
      <c r="Q75" s="52"/>
      <c r="R75" s="99">
        <f t="shared" si="37"/>
        <v>0</v>
      </c>
      <c r="S75" s="153">
        <f t="shared" si="47"/>
        <v>0</v>
      </c>
    </row>
    <row r="76" spans="1:19" ht="15.75" x14ac:dyDescent="0.25">
      <c r="A76" s="68" t="s">
        <v>224</v>
      </c>
      <c r="B76" s="29" t="s">
        <v>165</v>
      </c>
      <c r="C76" s="30" t="s">
        <v>166</v>
      </c>
      <c r="D76" s="12">
        <v>0</v>
      </c>
      <c r="E76" s="99">
        <f t="shared" ref="E76:E139" si="59">F76-D76</f>
        <v>0</v>
      </c>
      <c r="F76" s="12">
        <f t="shared" si="56"/>
        <v>0</v>
      </c>
      <c r="G76" s="52">
        <v>0</v>
      </c>
      <c r="H76" s="94">
        <f t="shared" si="38"/>
        <v>0</v>
      </c>
      <c r="I76" s="52"/>
      <c r="J76" s="52"/>
      <c r="K76" s="52"/>
      <c r="L76" s="52"/>
      <c r="M76" s="52"/>
      <c r="N76" s="52"/>
      <c r="O76" s="52"/>
      <c r="P76" s="52"/>
      <c r="Q76" s="52"/>
      <c r="R76" s="99">
        <f t="shared" si="37"/>
        <v>0</v>
      </c>
      <c r="S76" s="153">
        <f t="shared" si="47"/>
        <v>0</v>
      </c>
    </row>
    <row r="77" spans="1:19" ht="31.5" x14ac:dyDescent="0.25">
      <c r="A77" s="68"/>
      <c r="B77" s="27" t="s">
        <v>167</v>
      </c>
      <c r="C77" s="56" t="s">
        <v>168</v>
      </c>
      <c r="D77" s="41">
        <v>0</v>
      </c>
      <c r="E77" s="4">
        <f t="shared" si="59"/>
        <v>0</v>
      </c>
      <c r="F77" s="41">
        <f t="shared" si="56"/>
        <v>0</v>
      </c>
      <c r="G77" s="41">
        <f>G78+G79</f>
        <v>0</v>
      </c>
      <c r="H77" s="17">
        <f t="shared" si="38"/>
        <v>0</v>
      </c>
      <c r="I77" s="41">
        <f>I78+I79</f>
        <v>0</v>
      </c>
      <c r="J77" s="41">
        <f t="shared" ref="J77:Q77" si="60">J78+J79</f>
        <v>0</v>
      </c>
      <c r="K77" s="41">
        <f t="shared" si="60"/>
        <v>0</v>
      </c>
      <c r="L77" s="41">
        <f t="shared" si="60"/>
        <v>0</v>
      </c>
      <c r="M77" s="41">
        <f t="shared" si="60"/>
        <v>0</v>
      </c>
      <c r="N77" s="41">
        <f t="shared" si="60"/>
        <v>0</v>
      </c>
      <c r="O77" s="41">
        <f t="shared" si="60"/>
        <v>0</v>
      </c>
      <c r="P77" s="41">
        <f t="shared" si="60"/>
        <v>0</v>
      </c>
      <c r="Q77" s="41">
        <f t="shared" si="60"/>
        <v>0</v>
      </c>
      <c r="R77" s="4">
        <f t="shared" si="37"/>
        <v>0</v>
      </c>
      <c r="S77" s="152">
        <f t="shared" si="47"/>
        <v>0</v>
      </c>
    </row>
    <row r="78" spans="1:19" ht="15.75" x14ac:dyDescent="0.25">
      <c r="A78" s="68" t="s">
        <v>225</v>
      </c>
      <c r="B78" s="29" t="s">
        <v>169</v>
      </c>
      <c r="C78" s="30" t="s">
        <v>170</v>
      </c>
      <c r="D78" s="12">
        <v>0</v>
      </c>
      <c r="E78" s="99">
        <f t="shared" si="59"/>
        <v>0</v>
      </c>
      <c r="F78" s="12">
        <f t="shared" si="56"/>
        <v>0</v>
      </c>
      <c r="G78" s="52">
        <v>0</v>
      </c>
      <c r="H78" s="94">
        <f t="shared" si="38"/>
        <v>0</v>
      </c>
      <c r="I78" s="52"/>
      <c r="J78" s="52"/>
      <c r="K78" s="52"/>
      <c r="L78" s="52"/>
      <c r="M78" s="52"/>
      <c r="N78" s="52"/>
      <c r="O78" s="52"/>
      <c r="P78" s="52"/>
      <c r="Q78" s="52"/>
      <c r="R78" s="99">
        <f t="shared" si="37"/>
        <v>0</v>
      </c>
      <c r="S78" s="153">
        <f t="shared" si="47"/>
        <v>0</v>
      </c>
    </row>
    <row r="79" spans="1:19" ht="15.75" x14ac:dyDescent="0.25">
      <c r="A79" s="68" t="s">
        <v>167</v>
      </c>
      <c r="B79" s="29" t="s">
        <v>171</v>
      </c>
      <c r="C79" s="30" t="s">
        <v>172</v>
      </c>
      <c r="D79" s="12">
        <v>0</v>
      </c>
      <c r="E79" s="99">
        <f t="shared" si="59"/>
        <v>0</v>
      </c>
      <c r="F79" s="12">
        <f t="shared" si="56"/>
        <v>0</v>
      </c>
      <c r="G79" s="52">
        <v>0</v>
      </c>
      <c r="H79" s="94">
        <f t="shared" si="38"/>
        <v>0</v>
      </c>
      <c r="I79" s="52"/>
      <c r="J79" s="52"/>
      <c r="K79" s="52"/>
      <c r="L79" s="52"/>
      <c r="M79" s="52"/>
      <c r="N79" s="52"/>
      <c r="O79" s="52"/>
      <c r="P79" s="52"/>
      <c r="Q79" s="52"/>
      <c r="R79" s="99">
        <f t="shared" si="37"/>
        <v>0</v>
      </c>
      <c r="S79" s="153">
        <f t="shared" si="47"/>
        <v>0</v>
      </c>
    </row>
    <row r="80" spans="1:19" ht="15.75" customHeight="1" x14ac:dyDescent="0.25">
      <c r="A80" s="191" t="s">
        <v>173</v>
      </c>
      <c r="B80" s="192"/>
      <c r="C80" s="192"/>
      <c r="D80" s="23">
        <v>556800</v>
      </c>
      <c r="E80" s="4">
        <f t="shared" si="59"/>
        <v>0</v>
      </c>
      <c r="F80" s="23">
        <f t="shared" si="56"/>
        <v>556800</v>
      </c>
      <c r="G80" s="23">
        <f>G81+G86+G86+G91+G96+G111+G116+G121+G128+G144</f>
        <v>556800</v>
      </c>
      <c r="H80" s="17">
        <f t="shared" si="38"/>
        <v>0</v>
      </c>
      <c r="I80" s="23">
        <f>I81+I86+I91+I96+I111+I116+I121+I128+I144</f>
        <v>0</v>
      </c>
      <c r="J80" s="23">
        <f t="shared" ref="J80:Q80" si="61">J81+J86+J91+J96+J111+J116+J121+J128+J144</f>
        <v>0</v>
      </c>
      <c r="K80" s="23">
        <f t="shared" si="61"/>
        <v>0</v>
      </c>
      <c r="L80" s="23">
        <f t="shared" si="61"/>
        <v>0</v>
      </c>
      <c r="M80" s="23">
        <f t="shared" si="61"/>
        <v>0</v>
      </c>
      <c r="N80" s="23">
        <f t="shared" si="61"/>
        <v>0</v>
      </c>
      <c r="O80" s="23">
        <f t="shared" si="61"/>
        <v>0</v>
      </c>
      <c r="P80" s="23">
        <f t="shared" si="61"/>
        <v>0</v>
      </c>
      <c r="Q80" s="23">
        <f t="shared" si="61"/>
        <v>0</v>
      </c>
      <c r="R80" s="4">
        <f t="shared" si="37"/>
        <v>564929.28000000003</v>
      </c>
      <c r="S80" s="152">
        <f t="shared" si="47"/>
        <v>573064.26163199998</v>
      </c>
    </row>
    <row r="81" spans="1:19" ht="15.75" x14ac:dyDescent="0.25">
      <c r="A81" s="191" t="s">
        <v>174</v>
      </c>
      <c r="B81" s="192"/>
      <c r="C81" s="192"/>
      <c r="D81" s="23">
        <v>46300</v>
      </c>
      <c r="E81" s="4">
        <f t="shared" si="59"/>
        <v>0</v>
      </c>
      <c r="F81" s="23">
        <f t="shared" si="56"/>
        <v>46300</v>
      </c>
      <c r="G81" s="23">
        <f>G82</f>
        <v>46300</v>
      </c>
      <c r="H81" s="17">
        <f t="shared" si="38"/>
        <v>0</v>
      </c>
      <c r="I81" s="23">
        <f>I82</f>
        <v>0</v>
      </c>
      <c r="J81" s="23">
        <f t="shared" ref="J81:Q84" si="62">J82</f>
        <v>0</v>
      </c>
      <c r="K81" s="23">
        <f t="shared" si="62"/>
        <v>0</v>
      </c>
      <c r="L81" s="23">
        <f t="shared" si="62"/>
        <v>0</v>
      </c>
      <c r="M81" s="23">
        <f t="shared" si="62"/>
        <v>0</v>
      </c>
      <c r="N81" s="23">
        <f t="shared" si="62"/>
        <v>0</v>
      </c>
      <c r="O81" s="23">
        <f t="shared" si="62"/>
        <v>0</v>
      </c>
      <c r="P81" s="23">
        <f t="shared" si="62"/>
        <v>0</v>
      </c>
      <c r="Q81" s="23">
        <f t="shared" si="62"/>
        <v>0</v>
      </c>
      <c r="R81" s="4">
        <f t="shared" si="37"/>
        <v>46975.98</v>
      </c>
      <c r="S81" s="152">
        <f t="shared" ref="S81:S144" si="63">(R81*1.44%)+R81</f>
        <v>47652.434112000003</v>
      </c>
    </row>
    <row r="82" spans="1:19" ht="15.75" x14ac:dyDescent="0.25">
      <c r="A82" s="191"/>
      <c r="B82" s="31" t="s">
        <v>32</v>
      </c>
      <c r="C82" s="16" t="s">
        <v>33</v>
      </c>
      <c r="D82" s="23">
        <v>46300</v>
      </c>
      <c r="E82" s="4">
        <f t="shared" si="59"/>
        <v>0</v>
      </c>
      <c r="F82" s="23">
        <f t="shared" si="56"/>
        <v>46300</v>
      </c>
      <c r="G82" s="23">
        <f>G83</f>
        <v>46300</v>
      </c>
      <c r="H82" s="17">
        <f t="shared" si="38"/>
        <v>0</v>
      </c>
      <c r="I82" s="23">
        <f>I83</f>
        <v>0</v>
      </c>
      <c r="J82" s="23">
        <f t="shared" si="62"/>
        <v>0</v>
      </c>
      <c r="K82" s="23">
        <f t="shared" si="62"/>
        <v>0</v>
      </c>
      <c r="L82" s="23">
        <f t="shared" si="62"/>
        <v>0</v>
      </c>
      <c r="M82" s="23">
        <f t="shared" si="62"/>
        <v>0</v>
      </c>
      <c r="N82" s="23">
        <f t="shared" si="62"/>
        <v>0</v>
      </c>
      <c r="O82" s="23">
        <f t="shared" si="62"/>
        <v>0</v>
      </c>
      <c r="P82" s="23">
        <f t="shared" si="62"/>
        <v>0</v>
      </c>
      <c r="Q82" s="23">
        <f t="shared" si="62"/>
        <v>0</v>
      </c>
      <c r="R82" s="4">
        <f t="shared" si="37"/>
        <v>46975.98</v>
      </c>
      <c r="S82" s="152">
        <f t="shared" si="63"/>
        <v>47652.434112000003</v>
      </c>
    </row>
    <row r="83" spans="1:19" ht="15.75" x14ac:dyDescent="0.25">
      <c r="A83" s="191"/>
      <c r="B83" s="32" t="s">
        <v>34</v>
      </c>
      <c r="C83" s="16" t="s">
        <v>35</v>
      </c>
      <c r="D83" s="23">
        <v>46300</v>
      </c>
      <c r="E83" s="4">
        <f t="shared" si="59"/>
        <v>0</v>
      </c>
      <c r="F83" s="23">
        <f t="shared" si="56"/>
        <v>46300</v>
      </c>
      <c r="G83" s="23">
        <f>G84</f>
        <v>46300</v>
      </c>
      <c r="H83" s="17">
        <f t="shared" si="38"/>
        <v>0</v>
      </c>
      <c r="I83" s="23">
        <f>I84</f>
        <v>0</v>
      </c>
      <c r="J83" s="23">
        <f t="shared" si="62"/>
        <v>0</v>
      </c>
      <c r="K83" s="23">
        <f t="shared" si="62"/>
        <v>0</v>
      </c>
      <c r="L83" s="23">
        <f t="shared" si="62"/>
        <v>0</v>
      </c>
      <c r="M83" s="23">
        <f t="shared" si="62"/>
        <v>0</v>
      </c>
      <c r="N83" s="23">
        <f t="shared" si="62"/>
        <v>0</v>
      </c>
      <c r="O83" s="23">
        <f t="shared" si="62"/>
        <v>0</v>
      </c>
      <c r="P83" s="23">
        <f t="shared" si="62"/>
        <v>0</v>
      </c>
      <c r="Q83" s="23">
        <f t="shared" si="62"/>
        <v>0</v>
      </c>
      <c r="R83" s="4">
        <f t="shared" si="37"/>
        <v>46975.98</v>
      </c>
      <c r="S83" s="152">
        <f t="shared" si="63"/>
        <v>47652.434112000003</v>
      </c>
    </row>
    <row r="84" spans="1:19" ht="15.75" x14ac:dyDescent="0.25">
      <c r="A84" s="191"/>
      <c r="B84" s="32" t="s">
        <v>100</v>
      </c>
      <c r="C84" s="16" t="s">
        <v>101</v>
      </c>
      <c r="D84" s="23">
        <v>46300</v>
      </c>
      <c r="E84" s="4">
        <f t="shared" si="59"/>
        <v>0</v>
      </c>
      <c r="F84" s="23">
        <f t="shared" si="56"/>
        <v>46300</v>
      </c>
      <c r="G84" s="23">
        <f>G85</f>
        <v>46300</v>
      </c>
      <c r="H84" s="17">
        <f t="shared" si="38"/>
        <v>0</v>
      </c>
      <c r="I84" s="23">
        <f>I85</f>
        <v>0</v>
      </c>
      <c r="J84" s="23">
        <f t="shared" si="62"/>
        <v>0</v>
      </c>
      <c r="K84" s="23">
        <f t="shared" si="62"/>
        <v>0</v>
      </c>
      <c r="L84" s="23">
        <f t="shared" si="62"/>
        <v>0</v>
      </c>
      <c r="M84" s="23">
        <f t="shared" si="62"/>
        <v>0</v>
      </c>
      <c r="N84" s="23">
        <f t="shared" si="62"/>
        <v>0</v>
      </c>
      <c r="O84" s="23">
        <f t="shared" si="62"/>
        <v>0</v>
      </c>
      <c r="P84" s="23">
        <f t="shared" si="62"/>
        <v>0</v>
      </c>
      <c r="Q84" s="23">
        <f t="shared" si="62"/>
        <v>0</v>
      </c>
      <c r="R84" s="4">
        <f t="shared" si="37"/>
        <v>46975.98</v>
      </c>
      <c r="S84" s="152">
        <f t="shared" si="63"/>
        <v>47652.434112000003</v>
      </c>
    </row>
    <row r="85" spans="1:19" ht="19.5" customHeight="1" x14ac:dyDescent="0.25">
      <c r="A85" s="68" t="s">
        <v>228</v>
      </c>
      <c r="B85" s="25" t="s">
        <v>176</v>
      </c>
      <c r="C85" s="26" t="s">
        <v>177</v>
      </c>
      <c r="D85" s="12">
        <v>46300</v>
      </c>
      <c r="E85" s="99">
        <f t="shared" si="59"/>
        <v>0</v>
      </c>
      <c r="F85" s="196">
        <f t="shared" si="56"/>
        <v>46300</v>
      </c>
      <c r="G85" s="52">
        <v>46300</v>
      </c>
      <c r="H85" s="94">
        <f t="shared" si="38"/>
        <v>0</v>
      </c>
      <c r="I85" s="52"/>
      <c r="J85" s="52"/>
      <c r="K85" s="52"/>
      <c r="L85" s="52"/>
      <c r="M85" s="52"/>
      <c r="N85" s="52"/>
      <c r="O85" s="52"/>
      <c r="P85" s="52"/>
      <c r="Q85" s="52"/>
      <c r="R85" s="99">
        <f t="shared" si="37"/>
        <v>46975.98</v>
      </c>
      <c r="S85" s="153">
        <f t="shared" si="63"/>
        <v>47652.434112000003</v>
      </c>
    </row>
    <row r="86" spans="1:19" ht="31.5" customHeight="1" x14ac:dyDescent="0.25">
      <c r="A86" s="280" t="s">
        <v>178</v>
      </c>
      <c r="B86" s="281"/>
      <c r="C86" s="282"/>
      <c r="D86" s="23">
        <v>0</v>
      </c>
      <c r="E86" s="4">
        <f t="shared" si="59"/>
        <v>0</v>
      </c>
      <c r="F86" s="23">
        <f t="shared" si="56"/>
        <v>0</v>
      </c>
      <c r="G86" s="23">
        <f>G87</f>
        <v>0</v>
      </c>
      <c r="H86" s="17">
        <f t="shared" si="38"/>
        <v>0</v>
      </c>
      <c r="I86" s="23">
        <f>I87</f>
        <v>0</v>
      </c>
      <c r="J86" s="23">
        <f t="shared" ref="J86:Q89" si="64">J87</f>
        <v>0</v>
      </c>
      <c r="K86" s="23">
        <f t="shared" si="64"/>
        <v>0</v>
      </c>
      <c r="L86" s="23">
        <f t="shared" si="64"/>
        <v>0</v>
      </c>
      <c r="M86" s="23">
        <f t="shared" si="64"/>
        <v>0</v>
      </c>
      <c r="N86" s="23">
        <f t="shared" si="64"/>
        <v>0</v>
      </c>
      <c r="O86" s="23">
        <f t="shared" si="64"/>
        <v>0</v>
      </c>
      <c r="P86" s="23">
        <f t="shared" si="64"/>
        <v>0</v>
      </c>
      <c r="Q86" s="23">
        <f t="shared" si="64"/>
        <v>0</v>
      </c>
      <c r="R86" s="4">
        <f t="shared" ref="R86:R149" si="65">(D86*1.46%)+D86</f>
        <v>0</v>
      </c>
      <c r="S86" s="152">
        <f t="shared" si="63"/>
        <v>0</v>
      </c>
    </row>
    <row r="87" spans="1:19" ht="15.75" x14ac:dyDescent="0.25">
      <c r="A87" s="191"/>
      <c r="B87" s="33">
        <v>3</v>
      </c>
      <c r="C87" s="16" t="s">
        <v>33</v>
      </c>
      <c r="D87" s="23">
        <v>0</v>
      </c>
      <c r="E87" s="4">
        <f t="shared" si="59"/>
        <v>0</v>
      </c>
      <c r="F87" s="23">
        <f t="shared" si="56"/>
        <v>0</v>
      </c>
      <c r="G87" s="23">
        <f>G88</f>
        <v>0</v>
      </c>
      <c r="H87" s="17">
        <f t="shared" ref="H87:H150" si="66">I87+J87+K87+L87+M87+N87+O87+P87</f>
        <v>0</v>
      </c>
      <c r="I87" s="23">
        <f>I88</f>
        <v>0</v>
      </c>
      <c r="J87" s="23">
        <f t="shared" si="64"/>
        <v>0</v>
      </c>
      <c r="K87" s="23">
        <f t="shared" si="64"/>
        <v>0</v>
      </c>
      <c r="L87" s="23">
        <f t="shared" si="64"/>
        <v>0</v>
      </c>
      <c r="M87" s="23">
        <f t="shared" si="64"/>
        <v>0</v>
      </c>
      <c r="N87" s="23">
        <f t="shared" si="64"/>
        <v>0</v>
      </c>
      <c r="O87" s="23">
        <f t="shared" si="64"/>
        <v>0</v>
      </c>
      <c r="P87" s="23">
        <f t="shared" si="64"/>
        <v>0</v>
      </c>
      <c r="Q87" s="23">
        <f t="shared" si="64"/>
        <v>0</v>
      </c>
      <c r="R87" s="4">
        <f t="shared" si="65"/>
        <v>0</v>
      </c>
      <c r="S87" s="152">
        <f t="shared" si="63"/>
        <v>0</v>
      </c>
    </row>
    <row r="88" spans="1:19" ht="15.75" x14ac:dyDescent="0.25">
      <c r="A88" s="191"/>
      <c r="B88" s="15">
        <v>38</v>
      </c>
      <c r="C88" s="19" t="s">
        <v>179</v>
      </c>
      <c r="D88" s="23">
        <v>0</v>
      </c>
      <c r="E88" s="4">
        <f t="shared" si="59"/>
        <v>0</v>
      </c>
      <c r="F88" s="23">
        <f t="shared" si="56"/>
        <v>0</v>
      </c>
      <c r="G88" s="23">
        <f>G89</f>
        <v>0</v>
      </c>
      <c r="H88" s="17">
        <f t="shared" si="66"/>
        <v>0</v>
      </c>
      <c r="I88" s="23">
        <f>I89</f>
        <v>0</v>
      </c>
      <c r="J88" s="23">
        <f t="shared" si="64"/>
        <v>0</v>
      </c>
      <c r="K88" s="23">
        <f t="shared" si="64"/>
        <v>0</v>
      </c>
      <c r="L88" s="23">
        <f t="shared" si="64"/>
        <v>0</v>
      </c>
      <c r="M88" s="23">
        <f t="shared" si="64"/>
        <v>0</v>
      </c>
      <c r="N88" s="23">
        <f t="shared" si="64"/>
        <v>0</v>
      </c>
      <c r="O88" s="23">
        <f t="shared" si="64"/>
        <v>0</v>
      </c>
      <c r="P88" s="23">
        <f t="shared" si="64"/>
        <v>0</v>
      </c>
      <c r="Q88" s="23">
        <f t="shared" si="64"/>
        <v>0</v>
      </c>
      <c r="R88" s="4">
        <f t="shared" si="65"/>
        <v>0</v>
      </c>
      <c r="S88" s="152">
        <f t="shared" si="63"/>
        <v>0</v>
      </c>
    </row>
    <row r="89" spans="1:19" ht="15.75" x14ac:dyDescent="0.25">
      <c r="A89" s="191"/>
      <c r="B89" s="15" t="s">
        <v>180</v>
      </c>
      <c r="C89" s="20" t="s">
        <v>181</v>
      </c>
      <c r="D89" s="23">
        <v>0</v>
      </c>
      <c r="E89" s="4">
        <f t="shared" si="59"/>
        <v>0</v>
      </c>
      <c r="F89" s="23">
        <f t="shared" si="56"/>
        <v>0</v>
      </c>
      <c r="G89" s="23">
        <f>G90</f>
        <v>0</v>
      </c>
      <c r="H89" s="17">
        <f t="shared" si="66"/>
        <v>0</v>
      </c>
      <c r="I89" s="23">
        <f>I90</f>
        <v>0</v>
      </c>
      <c r="J89" s="23">
        <f t="shared" si="64"/>
        <v>0</v>
      </c>
      <c r="K89" s="23">
        <f t="shared" si="64"/>
        <v>0</v>
      </c>
      <c r="L89" s="23">
        <f t="shared" si="64"/>
        <v>0</v>
      </c>
      <c r="M89" s="23">
        <f t="shared" si="64"/>
        <v>0</v>
      </c>
      <c r="N89" s="23">
        <f t="shared" si="64"/>
        <v>0</v>
      </c>
      <c r="O89" s="23">
        <f t="shared" si="64"/>
        <v>0</v>
      </c>
      <c r="P89" s="23">
        <f t="shared" si="64"/>
        <v>0</v>
      </c>
      <c r="Q89" s="23">
        <f t="shared" si="64"/>
        <v>0</v>
      </c>
      <c r="R89" s="4">
        <f t="shared" si="65"/>
        <v>0</v>
      </c>
      <c r="S89" s="152">
        <f t="shared" si="63"/>
        <v>0</v>
      </c>
    </row>
    <row r="90" spans="1:19" ht="17.25" customHeight="1" x14ac:dyDescent="0.25">
      <c r="A90" s="68" t="s">
        <v>232</v>
      </c>
      <c r="B90" s="25" t="s">
        <v>183</v>
      </c>
      <c r="C90" s="26" t="s">
        <v>184</v>
      </c>
      <c r="D90" s="12">
        <v>0</v>
      </c>
      <c r="E90" s="99">
        <f t="shared" si="59"/>
        <v>0</v>
      </c>
      <c r="F90" s="12">
        <f t="shared" si="56"/>
        <v>0</v>
      </c>
      <c r="G90" s="52">
        <v>0</v>
      </c>
      <c r="H90" s="94">
        <f t="shared" si="66"/>
        <v>0</v>
      </c>
      <c r="I90" s="52"/>
      <c r="J90" s="52"/>
      <c r="K90" s="52"/>
      <c r="L90" s="52"/>
      <c r="M90" s="52"/>
      <c r="N90" s="52"/>
      <c r="O90" s="52"/>
      <c r="P90" s="52"/>
      <c r="Q90" s="52"/>
      <c r="R90" s="99">
        <f t="shared" si="65"/>
        <v>0</v>
      </c>
      <c r="S90" s="153">
        <f t="shared" si="63"/>
        <v>0</v>
      </c>
    </row>
    <row r="91" spans="1:19" ht="15.75" x14ac:dyDescent="0.25">
      <c r="A91" s="191" t="s">
        <v>185</v>
      </c>
      <c r="B91" s="192"/>
      <c r="C91" s="192"/>
      <c r="D91" s="23">
        <v>0</v>
      </c>
      <c r="E91" s="4">
        <f t="shared" si="59"/>
        <v>0</v>
      </c>
      <c r="F91" s="23">
        <f t="shared" si="56"/>
        <v>0</v>
      </c>
      <c r="G91" s="23">
        <f>G92</f>
        <v>0</v>
      </c>
      <c r="H91" s="17">
        <f t="shared" si="66"/>
        <v>0</v>
      </c>
      <c r="I91" s="23">
        <f>I92</f>
        <v>0</v>
      </c>
      <c r="J91" s="23">
        <f t="shared" ref="J91:Q94" si="67">J92</f>
        <v>0</v>
      </c>
      <c r="K91" s="23">
        <f t="shared" si="67"/>
        <v>0</v>
      </c>
      <c r="L91" s="23">
        <f t="shared" si="67"/>
        <v>0</v>
      </c>
      <c r="M91" s="23">
        <f t="shared" si="67"/>
        <v>0</v>
      </c>
      <c r="N91" s="23">
        <f t="shared" si="67"/>
        <v>0</v>
      </c>
      <c r="O91" s="23">
        <f t="shared" si="67"/>
        <v>0</v>
      </c>
      <c r="P91" s="23">
        <f t="shared" si="67"/>
        <v>0</v>
      </c>
      <c r="Q91" s="23">
        <f t="shared" si="67"/>
        <v>0</v>
      </c>
      <c r="R91" s="4">
        <f t="shared" si="65"/>
        <v>0</v>
      </c>
      <c r="S91" s="152">
        <f t="shared" si="63"/>
        <v>0</v>
      </c>
    </row>
    <row r="92" spans="1:19" ht="15.75" x14ac:dyDescent="0.25">
      <c r="A92" s="191"/>
      <c r="B92" s="33" t="s">
        <v>32</v>
      </c>
      <c r="C92" s="16" t="s">
        <v>33</v>
      </c>
      <c r="D92" s="23">
        <v>0</v>
      </c>
      <c r="E92" s="4">
        <f t="shared" si="59"/>
        <v>0</v>
      </c>
      <c r="F92" s="23">
        <f t="shared" si="56"/>
        <v>0</v>
      </c>
      <c r="G92" s="23">
        <f>G93</f>
        <v>0</v>
      </c>
      <c r="H92" s="17">
        <f t="shared" si="66"/>
        <v>0</v>
      </c>
      <c r="I92" s="23">
        <f>I93</f>
        <v>0</v>
      </c>
      <c r="J92" s="23">
        <f t="shared" si="67"/>
        <v>0</v>
      </c>
      <c r="K92" s="23">
        <f t="shared" si="67"/>
        <v>0</v>
      </c>
      <c r="L92" s="23">
        <f t="shared" si="67"/>
        <v>0</v>
      </c>
      <c r="M92" s="23">
        <f t="shared" si="67"/>
        <v>0</v>
      </c>
      <c r="N92" s="23">
        <f t="shared" si="67"/>
        <v>0</v>
      </c>
      <c r="O92" s="23">
        <f t="shared" si="67"/>
        <v>0</v>
      </c>
      <c r="P92" s="23">
        <f t="shared" si="67"/>
        <v>0</v>
      </c>
      <c r="Q92" s="23">
        <f t="shared" si="67"/>
        <v>0</v>
      </c>
      <c r="R92" s="4">
        <f t="shared" si="65"/>
        <v>0</v>
      </c>
      <c r="S92" s="152">
        <f t="shared" si="63"/>
        <v>0</v>
      </c>
    </row>
    <row r="93" spans="1:19" ht="15.75" x14ac:dyDescent="0.25">
      <c r="A93" s="191"/>
      <c r="B93" s="15" t="s">
        <v>34</v>
      </c>
      <c r="C93" s="16" t="s">
        <v>35</v>
      </c>
      <c r="D93" s="23">
        <v>0</v>
      </c>
      <c r="E93" s="4">
        <f t="shared" si="59"/>
        <v>0</v>
      </c>
      <c r="F93" s="23">
        <f t="shared" si="56"/>
        <v>0</v>
      </c>
      <c r="G93" s="23">
        <f>G94</f>
        <v>0</v>
      </c>
      <c r="H93" s="17">
        <f t="shared" si="66"/>
        <v>0</v>
      </c>
      <c r="I93" s="23">
        <f>I94</f>
        <v>0</v>
      </c>
      <c r="J93" s="23">
        <f t="shared" si="67"/>
        <v>0</v>
      </c>
      <c r="K93" s="23">
        <f t="shared" si="67"/>
        <v>0</v>
      </c>
      <c r="L93" s="23">
        <f t="shared" si="67"/>
        <v>0</v>
      </c>
      <c r="M93" s="23">
        <f t="shared" si="67"/>
        <v>0</v>
      </c>
      <c r="N93" s="23">
        <f t="shared" si="67"/>
        <v>0</v>
      </c>
      <c r="O93" s="23">
        <f t="shared" si="67"/>
        <v>0</v>
      </c>
      <c r="P93" s="23">
        <f t="shared" si="67"/>
        <v>0</v>
      </c>
      <c r="Q93" s="23">
        <f t="shared" si="67"/>
        <v>0</v>
      </c>
      <c r="R93" s="4">
        <f t="shared" si="65"/>
        <v>0</v>
      </c>
      <c r="S93" s="152">
        <f t="shared" si="63"/>
        <v>0</v>
      </c>
    </row>
    <row r="94" spans="1:19" ht="15.75" x14ac:dyDescent="0.25">
      <c r="A94" s="191"/>
      <c r="B94" s="15" t="s">
        <v>100</v>
      </c>
      <c r="C94" s="16" t="s">
        <v>101</v>
      </c>
      <c r="D94" s="23">
        <v>0</v>
      </c>
      <c r="E94" s="4">
        <f t="shared" si="59"/>
        <v>0</v>
      </c>
      <c r="F94" s="23">
        <f t="shared" si="56"/>
        <v>0</v>
      </c>
      <c r="G94" s="23">
        <f>G95</f>
        <v>0</v>
      </c>
      <c r="H94" s="17">
        <f t="shared" si="66"/>
        <v>0</v>
      </c>
      <c r="I94" s="23">
        <f>I95</f>
        <v>0</v>
      </c>
      <c r="J94" s="23">
        <f t="shared" si="67"/>
        <v>0</v>
      </c>
      <c r="K94" s="23">
        <f t="shared" si="67"/>
        <v>0</v>
      </c>
      <c r="L94" s="23">
        <f t="shared" si="67"/>
        <v>0</v>
      </c>
      <c r="M94" s="23">
        <f t="shared" si="67"/>
        <v>0</v>
      </c>
      <c r="N94" s="23">
        <f t="shared" si="67"/>
        <v>0</v>
      </c>
      <c r="O94" s="23">
        <f t="shared" si="67"/>
        <v>0</v>
      </c>
      <c r="P94" s="23">
        <f t="shared" si="67"/>
        <v>0</v>
      </c>
      <c r="Q94" s="23">
        <f t="shared" si="67"/>
        <v>0</v>
      </c>
      <c r="R94" s="4">
        <f t="shared" si="65"/>
        <v>0</v>
      </c>
      <c r="S94" s="152">
        <f t="shared" si="63"/>
        <v>0</v>
      </c>
    </row>
    <row r="95" spans="1:19" ht="15" customHeight="1" x14ac:dyDescent="0.25">
      <c r="A95" s="68" t="s">
        <v>236</v>
      </c>
      <c r="B95" s="25" t="s">
        <v>115</v>
      </c>
      <c r="C95" s="26" t="s">
        <v>187</v>
      </c>
      <c r="D95" s="12">
        <v>0</v>
      </c>
      <c r="E95" s="99">
        <f t="shared" si="59"/>
        <v>0</v>
      </c>
      <c r="F95" s="12">
        <f t="shared" si="56"/>
        <v>0</v>
      </c>
      <c r="G95" s="52">
        <v>0</v>
      </c>
      <c r="H95" s="94">
        <f t="shared" si="66"/>
        <v>0</v>
      </c>
      <c r="I95" s="52"/>
      <c r="J95" s="52"/>
      <c r="K95" s="52"/>
      <c r="L95" s="52"/>
      <c r="M95" s="52"/>
      <c r="N95" s="52"/>
      <c r="O95" s="52"/>
      <c r="P95" s="52"/>
      <c r="Q95" s="52"/>
      <c r="R95" s="99">
        <f t="shared" si="65"/>
        <v>0</v>
      </c>
      <c r="S95" s="153">
        <f t="shared" si="63"/>
        <v>0</v>
      </c>
    </row>
    <row r="96" spans="1:19" ht="15.75" x14ac:dyDescent="0.25">
      <c r="A96" s="191" t="s">
        <v>188</v>
      </c>
      <c r="B96" s="192"/>
      <c r="C96" s="192"/>
      <c r="D96" s="23">
        <v>95000</v>
      </c>
      <c r="E96" s="4">
        <f t="shared" si="59"/>
        <v>0</v>
      </c>
      <c r="F96" s="23">
        <f t="shared" si="56"/>
        <v>95000</v>
      </c>
      <c r="G96" s="23">
        <f>G97</f>
        <v>95000</v>
      </c>
      <c r="H96" s="17">
        <f t="shared" si="66"/>
        <v>0</v>
      </c>
      <c r="I96" s="23">
        <f>I97</f>
        <v>0</v>
      </c>
      <c r="J96" s="23">
        <f t="shared" ref="J96:Q96" si="68">J97</f>
        <v>0</v>
      </c>
      <c r="K96" s="23">
        <f t="shared" si="68"/>
        <v>0</v>
      </c>
      <c r="L96" s="23">
        <f t="shared" si="68"/>
        <v>0</v>
      </c>
      <c r="M96" s="23">
        <f t="shared" si="68"/>
        <v>0</v>
      </c>
      <c r="N96" s="23">
        <f t="shared" si="68"/>
        <v>0</v>
      </c>
      <c r="O96" s="23">
        <f t="shared" si="68"/>
        <v>0</v>
      </c>
      <c r="P96" s="23">
        <f t="shared" si="68"/>
        <v>0</v>
      </c>
      <c r="Q96" s="23">
        <f t="shared" si="68"/>
        <v>0</v>
      </c>
      <c r="R96" s="4">
        <f t="shared" si="65"/>
        <v>96387</v>
      </c>
      <c r="S96" s="152">
        <f t="shared" si="63"/>
        <v>97774.972800000003</v>
      </c>
    </row>
    <row r="97" spans="1:19" ht="15.75" x14ac:dyDescent="0.25">
      <c r="A97" s="191"/>
      <c r="B97" s="33" t="s">
        <v>32</v>
      </c>
      <c r="C97" s="16" t="s">
        <v>33</v>
      </c>
      <c r="D97" s="23">
        <v>95000</v>
      </c>
      <c r="E97" s="4">
        <f t="shared" si="59"/>
        <v>0</v>
      </c>
      <c r="F97" s="23">
        <f t="shared" si="56"/>
        <v>95000</v>
      </c>
      <c r="G97" s="23">
        <f>G98+G106</f>
        <v>95000</v>
      </c>
      <c r="H97" s="17">
        <f t="shared" si="66"/>
        <v>0</v>
      </c>
      <c r="I97" s="23">
        <f>I98+I106</f>
        <v>0</v>
      </c>
      <c r="J97" s="23">
        <f t="shared" ref="J97:Q97" si="69">J98+J106</f>
        <v>0</v>
      </c>
      <c r="K97" s="23">
        <f t="shared" si="69"/>
        <v>0</v>
      </c>
      <c r="L97" s="23">
        <f t="shared" si="69"/>
        <v>0</v>
      </c>
      <c r="M97" s="23">
        <f t="shared" si="69"/>
        <v>0</v>
      </c>
      <c r="N97" s="23">
        <f t="shared" si="69"/>
        <v>0</v>
      </c>
      <c r="O97" s="23">
        <f t="shared" si="69"/>
        <v>0</v>
      </c>
      <c r="P97" s="23">
        <f t="shared" si="69"/>
        <v>0</v>
      </c>
      <c r="Q97" s="23">
        <f t="shared" si="69"/>
        <v>0</v>
      </c>
      <c r="R97" s="4">
        <f t="shared" si="65"/>
        <v>96387</v>
      </c>
      <c r="S97" s="152">
        <f t="shared" si="63"/>
        <v>97774.972800000003</v>
      </c>
    </row>
    <row r="98" spans="1:19" ht="15.75" x14ac:dyDescent="0.25">
      <c r="A98" s="191"/>
      <c r="B98" s="15" t="s">
        <v>189</v>
      </c>
      <c r="C98" s="16" t="s">
        <v>190</v>
      </c>
      <c r="D98" s="23">
        <v>0</v>
      </c>
      <c r="E98" s="4">
        <f t="shared" si="59"/>
        <v>0</v>
      </c>
      <c r="F98" s="23">
        <f t="shared" si="56"/>
        <v>0</v>
      </c>
      <c r="G98" s="23">
        <f>G99+G101+G103</f>
        <v>0</v>
      </c>
      <c r="H98" s="17">
        <f t="shared" si="66"/>
        <v>0</v>
      </c>
      <c r="I98" s="23">
        <f>I99+I101+I103</f>
        <v>0</v>
      </c>
      <c r="J98" s="23">
        <f t="shared" ref="J98:Q98" si="70">J99+J101+J103</f>
        <v>0</v>
      </c>
      <c r="K98" s="23">
        <f t="shared" si="70"/>
        <v>0</v>
      </c>
      <c r="L98" s="23">
        <f t="shared" si="70"/>
        <v>0</v>
      </c>
      <c r="M98" s="23">
        <f t="shared" si="70"/>
        <v>0</v>
      </c>
      <c r="N98" s="23">
        <f t="shared" si="70"/>
        <v>0</v>
      </c>
      <c r="O98" s="23">
        <f t="shared" si="70"/>
        <v>0</v>
      </c>
      <c r="P98" s="23">
        <f t="shared" si="70"/>
        <v>0</v>
      </c>
      <c r="Q98" s="23">
        <f t="shared" si="70"/>
        <v>0</v>
      </c>
      <c r="R98" s="4">
        <f t="shared" si="65"/>
        <v>0</v>
      </c>
      <c r="S98" s="152">
        <f t="shared" si="63"/>
        <v>0</v>
      </c>
    </row>
    <row r="99" spans="1:19" ht="15.75" x14ac:dyDescent="0.25">
      <c r="A99" s="191"/>
      <c r="B99" s="15" t="s">
        <v>191</v>
      </c>
      <c r="C99" s="16" t="s">
        <v>192</v>
      </c>
      <c r="D99" s="23">
        <v>0</v>
      </c>
      <c r="E99" s="4">
        <f t="shared" si="59"/>
        <v>0</v>
      </c>
      <c r="F99" s="23">
        <f t="shared" si="56"/>
        <v>0</v>
      </c>
      <c r="G99" s="23">
        <f>G100</f>
        <v>0</v>
      </c>
      <c r="H99" s="17">
        <f t="shared" si="66"/>
        <v>0</v>
      </c>
      <c r="I99" s="23">
        <f>I100</f>
        <v>0</v>
      </c>
      <c r="J99" s="23">
        <f t="shared" ref="J99:Q99" si="71">J100</f>
        <v>0</v>
      </c>
      <c r="K99" s="23">
        <f t="shared" si="71"/>
        <v>0</v>
      </c>
      <c r="L99" s="23">
        <f t="shared" si="71"/>
        <v>0</v>
      </c>
      <c r="M99" s="23">
        <f t="shared" si="71"/>
        <v>0</v>
      </c>
      <c r="N99" s="23">
        <f t="shared" si="71"/>
        <v>0</v>
      </c>
      <c r="O99" s="23">
        <f t="shared" si="71"/>
        <v>0</v>
      </c>
      <c r="P99" s="23">
        <f t="shared" si="71"/>
        <v>0</v>
      </c>
      <c r="Q99" s="23">
        <f t="shared" si="71"/>
        <v>0</v>
      </c>
      <c r="R99" s="4">
        <f t="shared" si="65"/>
        <v>0</v>
      </c>
      <c r="S99" s="152">
        <f t="shared" si="63"/>
        <v>0</v>
      </c>
    </row>
    <row r="100" spans="1:19" ht="15.75" x14ac:dyDescent="0.25">
      <c r="A100" s="68" t="s">
        <v>237</v>
      </c>
      <c r="B100" s="25" t="s">
        <v>193</v>
      </c>
      <c r="C100" s="26" t="s">
        <v>194</v>
      </c>
      <c r="D100" s="12">
        <v>0</v>
      </c>
      <c r="E100" s="99">
        <f t="shared" si="59"/>
        <v>0</v>
      </c>
      <c r="F100" s="12">
        <f t="shared" si="56"/>
        <v>0</v>
      </c>
      <c r="G100" s="52">
        <v>0</v>
      </c>
      <c r="H100" s="94">
        <f t="shared" si="66"/>
        <v>0</v>
      </c>
      <c r="I100" s="52"/>
      <c r="J100" s="52"/>
      <c r="K100" s="52"/>
      <c r="L100" s="52"/>
      <c r="M100" s="52"/>
      <c r="N100" s="52"/>
      <c r="O100" s="52"/>
      <c r="P100" s="52"/>
      <c r="Q100" s="52"/>
      <c r="R100" s="99">
        <f t="shared" si="65"/>
        <v>0</v>
      </c>
      <c r="S100" s="153">
        <f t="shared" si="63"/>
        <v>0</v>
      </c>
    </row>
    <row r="101" spans="1:19" ht="15.75" x14ac:dyDescent="0.25">
      <c r="A101" s="191"/>
      <c r="B101" s="15" t="s">
        <v>195</v>
      </c>
      <c r="C101" s="16" t="s">
        <v>196</v>
      </c>
      <c r="D101" s="23">
        <v>0</v>
      </c>
      <c r="E101" s="4">
        <f t="shared" si="59"/>
        <v>0</v>
      </c>
      <c r="F101" s="23">
        <f t="shared" si="56"/>
        <v>0</v>
      </c>
      <c r="G101" s="23">
        <f>G102</f>
        <v>0</v>
      </c>
      <c r="H101" s="17">
        <f t="shared" si="66"/>
        <v>0</v>
      </c>
      <c r="I101" s="23">
        <f>I102</f>
        <v>0</v>
      </c>
      <c r="J101" s="23">
        <f t="shared" ref="J101:Q101" si="72">J102</f>
        <v>0</v>
      </c>
      <c r="K101" s="23">
        <f t="shared" si="72"/>
        <v>0</v>
      </c>
      <c r="L101" s="23">
        <f t="shared" si="72"/>
        <v>0</v>
      </c>
      <c r="M101" s="23">
        <f t="shared" si="72"/>
        <v>0</v>
      </c>
      <c r="N101" s="23">
        <f t="shared" si="72"/>
        <v>0</v>
      </c>
      <c r="O101" s="23">
        <f t="shared" si="72"/>
        <v>0</v>
      </c>
      <c r="P101" s="23">
        <f t="shared" si="72"/>
        <v>0</v>
      </c>
      <c r="Q101" s="23">
        <f t="shared" si="72"/>
        <v>0</v>
      </c>
      <c r="R101" s="4">
        <f t="shared" si="65"/>
        <v>0</v>
      </c>
      <c r="S101" s="152">
        <f t="shared" si="63"/>
        <v>0</v>
      </c>
    </row>
    <row r="102" spans="1:19" ht="15.75" x14ac:dyDescent="0.25">
      <c r="A102" s="68" t="s">
        <v>238</v>
      </c>
      <c r="B102" s="25" t="s">
        <v>197</v>
      </c>
      <c r="C102" s="14" t="s">
        <v>198</v>
      </c>
      <c r="D102" s="12">
        <v>0</v>
      </c>
      <c r="E102" s="4">
        <f t="shared" si="59"/>
        <v>0</v>
      </c>
      <c r="F102" s="12">
        <f t="shared" si="56"/>
        <v>0</v>
      </c>
      <c r="G102" s="52">
        <v>0</v>
      </c>
      <c r="H102" s="94">
        <f t="shared" si="66"/>
        <v>0</v>
      </c>
      <c r="I102" s="52"/>
      <c r="J102" s="52"/>
      <c r="K102" s="52"/>
      <c r="L102" s="52"/>
      <c r="M102" s="52"/>
      <c r="N102" s="52"/>
      <c r="O102" s="52"/>
      <c r="P102" s="52"/>
      <c r="Q102" s="52"/>
      <c r="R102" s="99">
        <f t="shared" si="65"/>
        <v>0</v>
      </c>
      <c r="S102" s="153">
        <f t="shared" si="63"/>
        <v>0</v>
      </c>
    </row>
    <row r="103" spans="1:19" ht="16.5" customHeight="1" x14ac:dyDescent="0.25">
      <c r="A103" s="191"/>
      <c r="B103" s="15" t="s">
        <v>199</v>
      </c>
      <c r="C103" s="16" t="s">
        <v>200</v>
      </c>
      <c r="D103" s="23">
        <v>0</v>
      </c>
      <c r="E103" s="4">
        <f t="shared" si="59"/>
        <v>0</v>
      </c>
      <c r="F103" s="23">
        <f t="shared" si="56"/>
        <v>0</v>
      </c>
      <c r="G103" s="23">
        <f>G104+G105</f>
        <v>0</v>
      </c>
      <c r="H103" s="17">
        <f t="shared" si="66"/>
        <v>0</v>
      </c>
      <c r="I103" s="23">
        <f>I104+I105</f>
        <v>0</v>
      </c>
      <c r="J103" s="23">
        <f t="shared" ref="J103:Q103" si="73">J104+J105</f>
        <v>0</v>
      </c>
      <c r="K103" s="23">
        <f t="shared" si="73"/>
        <v>0</v>
      </c>
      <c r="L103" s="23">
        <f t="shared" si="73"/>
        <v>0</v>
      </c>
      <c r="M103" s="23">
        <f t="shared" si="73"/>
        <v>0</v>
      </c>
      <c r="N103" s="23">
        <f t="shared" si="73"/>
        <v>0</v>
      </c>
      <c r="O103" s="23">
        <f t="shared" si="73"/>
        <v>0</v>
      </c>
      <c r="P103" s="23">
        <f t="shared" si="73"/>
        <v>0</v>
      </c>
      <c r="Q103" s="23">
        <f t="shared" si="73"/>
        <v>0</v>
      </c>
      <c r="R103" s="4">
        <f t="shared" si="65"/>
        <v>0</v>
      </c>
      <c r="S103" s="152">
        <f t="shared" si="63"/>
        <v>0</v>
      </c>
    </row>
    <row r="104" spans="1:19" ht="15.75" x14ac:dyDescent="0.25">
      <c r="A104" s="68" t="s">
        <v>239</v>
      </c>
      <c r="B104" s="25" t="s">
        <v>202</v>
      </c>
      <c r="C104" s="14" t="s">
        <v>203</v>
      </c>
      <c r="D104" s="12">
        <v>0</v>
      </c>
      <c r="E104" s="99">
        <f t="shared" si="59"/>
        <v>0</v>
      </c>
      <c r="F104" s="12">
        <f t="shared" ref="F104:F128" si="74">G104+H104</f>
        <v>0</v>
      </c>
      <c r="G104" s="52">
        <v>0</v>
      </c>
      <c r="H104" s="94">
        <f t="shared" si="66"/>
        <v>0</v>
      </c>
      <c r="I104" s="52"/>
      <c r="J104" s="52"/>
      <c r="K104" s="52"/>
      <c r="L104" s="52"/>
      <c r="M104" s="52"/>
      <c r="N104" s="52"/>
      <c r="O104" s="52"/>
      <c r="P104" s="52"/>
      <c r="Q104" s="52"/>
      <c r="R104" s="99">
        <f t="shared" si="65"/>
        <v>0</v>
      </c>
      <c r="S104" s="153">
        <f t="shared" si="63"/>
        <v>0</v>
      </c>
    </row>
    <row r="105" spans="1:19" ht="15" customHeight="1" x14ac:dyDescent="0.25">
      <c r="A105" s="68" t="s">
        <v>240</v>
      </c>
      <c r="B105" s="25" t="s">
        <v>204</v>
      </c>
      <c r="C105" s="14" t="s">
        <v>205</v>
      </c>
      <c r="D105" s="12">
        <v>0</v>
      </c>
      <c r="E105" s="99">
        <f t="shared" si="59"/>
        <v>0</v>
      </c>
      <c r="F105" s="12">
        <f t="shared" si="74"/>
        <v>0</v>
      </c>
      <c r="G105" s="52">
        <v>0</v>
      </c>
      <c r="H105" s="94">
        <f t="shared" si="66"/>
        <v>0</v>
      </c>
      <c r="I105" s="52"/>
      <c r="J105" s="52"/>
      <c r="K105" s="52"/>
      <c r="L105" s="52"/>
      <c r="M105" s="52"/>
      <c r="N105" s="52"/>
      <c r="O105" s="52"/>
      <c r="P105" s="52"/>
      <c r="Q105" s="52"/>
      <c r="R105" s="99">
        <f t="shared" si="65"/>
        <v>0</v>
      </c>
      <c r="S105" s="153">
        <f t="shared" si="63"/>
        <v>0</v>
      </c>
    </row>
    <row r="106" spans="1:19" ht="15.75" customHeight="1" x14ac:dyDescent="0.25">
      <c r="A106" s="191"/>
      <c r="B106" s="15" t="s">
        <v>34</v>
      </c>
      <c r="C106" s="16" t="s">
        <v>35</v>
      </c>
      <c r="D106" s="23">
        <v>95000</v>
      </c>
      <c r="E106" s="4">
        <f t="shared" si="59"/>
        <v>0</v>
      </c>
      <c r="F106" s="23">
        <f t="shared" si="74"/>
        <v>95000</v>
      </c>
      <c r="G106" s="23">
        <f>G107+G109</f>
        <v>95000</v>
      </c>
      <c r="H106" s="17">
        <f t="shared" si="66"/>
        <v>0</v>
      </c>
      <c r="I106" s="23">
        <f>I107+I109</f>
        <v>0</v>
      </c>
      <c r="J106" s="23">
        <f t="shared" ref="J106:Q106" si="75">J107+J109</f>
        <v>0</v>
      </c>
      <c r="K106" s="23">
        <f t="shared" si="75"/>
        <v>0</v>
      </c>
      <c r="L106" s="23">
        <f t="shared" si="75"/>
        <v>0</v>
      </c>
      <c r="M106" s="23">
        <f t="shared" si="75"/>
        <v>0</v>
      </c>
      <c r="N106" s="23">
        <f t="shared" si="75"/>
        <v>0</v>
      </c>
      <c r="O106" s="23">
        <f t="shared" si="75"/>
        <v>0</v>
      </c>
      <c r="P106" s="23">
        <f t="shared" si="75"/>
        <v>0</v>
      </c>
      <c r="Q106" s="23">
        <f t="shared" si="75"/>
        <v>0</v>
      </c>
      <c r="R106" s="4">
        <f t="shared" si="65"/>
        <v>96387</v>
      </c>
      <c r="S106" s="152">
        <f t="shared" si="63"/>
        <v>97774.972800000003</v>
      </c>
    </row>
    <row r="107" spans="1:19" ht="15.75" x14ac:dyDescent="0.25">
      <c r="A107" s="191"/>
      <c r="B107" s="15" t="s">
        <v>36</v>
      </c>
      <c r="C107" s="16" t="s">
        <v>37</v>
      </c>
      <c r="D107" s="23">
        <v>0</v>
      </c>
      <c r="E107" s="4">
        <f t="shared" si="59"/>
        <v>0</v>
      </c>
      <c r="F107" s="23">
        <f t="shared" si="74"/>
        <v>0</v>
      </c>
      <c r="G107" s="23">
        <f>G108</f>
        <v>0</v>
      </c>
      <c r="H107" s="17">
        <f t="shared" si="66"/>
        <v>0</v>
      </c>
      <c r="I107" s="23">
        <f>I108</f>
        <v>0</v>
      </c>
      <c r="J107" s="23">
        <f t="shared" ref="J107:Q107" si="76">J108</f>
        <v>0</v>
      </c>
      <c r="K107" s="23">
        <f t="shared" si="76"/>
        <v>0</v>
      </c>
      <c r="L107" s="23">
        <f t="shared" si="76"/>
        <v>0</v>
      </c>
      <c r="M107" s="23">
        <f t="shared" si="76"/>
        <v>0</v>
      </c>
      <c r="N107" s="23">
        <f t="shared" si="76"/>
        <v>0</v>
      </c>
      <c r="O107" s="23">
        <f t="shared" si="76"/>
        <v>0</v>
      </c>
      <c r="P107" s="23">
        <f t="shared" si="76"/>
        <v>0</v>
      </c>
      <c r="Q107" s="23">
        <f t="shared" si="76"/>
        <v>0</v>
      </c>
      <c r="R107" s="4">
        <f t="shared" si="65"/>
        <v>0</v>
      </c>
      <c r="S107" s="152">
        <f t="shared" si="63"/>
        <v>0</v>
      </c>
    </row>
    <row r="108" spans="1:19" ht="16.5" customHeight="1" x14ac:dyDescent="0.25">
      <c r="A108" s="68" t="s">
        <v>241</v>
      </c>
      <c r="B108" s="25" t="s">
        <v>42</v>
      </c>
      <c r="C108" s="26" t="s">
        <v>43</v>
      </c>
      <c r="D108" s="12">
        <v>0</v>
      </c>
      <c r="E108" s="99">
        <f t="shared" si="59"/>
        <v>0</v>
      </c>
      <c r="F108" s="12">
        <f t="shared" si="74"/>
        <v>0</v>
      </c>
      <c r="G108" s="52">
        <v>0</v>
      </c>
      <c r="H108" s="94">
        <f t="shared" si="66"/>
        <v>0</v>
      </c>
      <c r="I108" s="52"/>
      <c r="J108" s="52"/>
      <c r="K108" s="52"/>
      <c r="L108" s="52"/>
      <c r="M108" s="52"/>
      <c r="N108" s="52"/>
      <c r="O108" s="52"/>
      <c r="P108" s="52"/>
      <c r="Q108" s="52"/>
      <c r="R108" s="99">
        <f t="shared" si="65"/>
        <v>0</v>
      </c>
      <c r="S108" s="153">
        <f t="shared" si="63"/>
        <v>0</v>
      </c>
    </row>
    <row r="109" spans="1:19" ht="17.25" customHeight="1" x14ac:dyDescent="0.25">
      <c r="A109" s="191"/>
      <c r="B109" s="15" t="s">
        <v>67</v>
      </c>
      <c r="C109" s="16" t="s">
        <v>68</v>
      </c>
      <c r="D109" s="23">
        <v>95000</v>
      </c>
      <c r="E109" s="4">
        <f t="shared" si="59"/>
        <v>0</v>
      </c>
      <c r="F109" s="23">
        <f t="shared" si="74"/>
        <v>95000</v>
      </c>
      <c r="G109" s="23">
        <f>G110</f>
        <v>95000</v>
      </c>
      <c r="H109" s="17">
        <f t="shared" si="66"/>
        <v>0</v>
      </c>
      <c r="I109" s="23">
        <f>I110</f>
        <v>0</v>
      </c>
      <c r="J109" s="23">
        <f t="shared" ref="J109:Q109" si="77">J110</f>
        <v>0</v>
      </c>
      <c r="K109" s="23">
        <f t="shared" si="77"/>
        <v>0</v>
      </c>
      <c r="L109" s="23">
        <f t="shared" si="77"/>
        <v>0</v>
      </c>
      <c r="M109" s="23">
        <f t="shared" si="77"/>
        <v>0</v>
      </c>
      <c r="N109" s="23">
        <f t="shared" si="77"/>
        <v>0</v>
      </c>
      <c r="O109" s="23">
        <f t="shared" si="77"/>
        <v>0</v>
      </c>
      <c r="P109" s="23">
        <f t="shared" si="77"/>
        <v>0</v>
      </c>
      <c r="Q109" s="23">
        <f t="shared" si="77"/>
        <v>0</v>
      </c>
      <c r="R109" s="4">
        <f t="shared" si="65"/>
        <v>96387</v>
      </c>
      <c r="S109" s="152">
        <f t="shared" si="63"/>
        <v>97774.972800000003</v>
      </c>
    </row>
    <row r="110" spans="1:19" ht="17.25" customHeight="1" x14ac:dyDescent="0.25">
      <c r="A110" s="68" t="s">
        <v>242</v>
      </c>
      <c r="B110" s="25" t="s">
        <v>88</v>
      </c>
      <c r="C110" s="26" t="s">
        <v>89</v>
      </c>
      <c r="D110" s="12">
        <v>95000</v>
      </c>
      <c r="E110" s="99">
        <f t="shared" si="59"/>
        <v>0</v>
      </c>
      <c r="F110" s="196">
        <f t="shared" si="74"/>
        <v>95000</v>
      </c>
      <c r="G110" s="52">
        <v>95000</v>
      </c>
      <c r="H110" s="94">
        <f t="shared" si="66"/>
        <v>0</v>
      </c>
      <c r="I110" s="52"/>
      <c r="J110" s="52"/>
      <c r="K110" s="52"/>
      <c r="L110" s="52"/>
      <c r="M110" s="52"/>
      <c r="N110" s="52"/>
      <c r="O110" s="52"/>
      <c r="P110" s="52"/>
      <c r="Q110" s="52"/>
      <c r="R110" s="99">
        <f t="shared" si="65"/>
        <v>96387</v>
      </c>
      <c r="S110" s="153">
        <f t="shared" si="63"/>
        <v>97774.972800000003</v>
      </c>
    </row>
    <row r="111" spans="1:19" ht="31.5" customHeight="1" x14ac:dyDescent="0.25">
      <c r="A111" s="296" t="s">
        <v>208</v>
      </c>
      <c r="B111" s="297"/>
      <c r="C111" s="298"/>
      <c r="D111" s="23">
        <v>0</v>
      </c>
      <c r="E111" s="4">
        <f t="shared" si="59"/>
        <v>0</v>
      </c>
      <c r="F111" s="23">
        <f t="shared" si="74"/>
        <v>0</v>
      </c>
      <c r="G111" s="23">
        <f>G112</f>
        <v>0</v>
      </c>
      <c r="H111" s="17">
        <f t="shared" si="66"/>
        <v>0</v>
      </c>
      <c r="I111" s="23">
        <f>I112</f>
        <v>0</v>
      </c>
      <c r="J111" s="23">
        <f t="shared" ref="J111:Q114" si="78">J112</f>
        <v>0</v>
      </c>
      <c r="K111" s="23">
        <f t="shared" si="78"/>
        <v>0</v>
      </c>
      <c r="L111" s="23">
        <f t="shared" si="78"/>
        <v>0</v>
      </c>
      <c r="M111" s="23">
        <f t="shared" si="78"/>
        <v>0</v>
      </c>
      <c r="N111" s="23">
        <f t="shared" si="78"/>
        <v>0</v>
      </c>
      <c r="O111" s="23">
        <f t="shared" si="78"/>
        <v>0</v>
      </c>
      <c r="P111" s="23">
        <f t="shared" si="78"/>
        <v>0</v>
      </c>
      <c r="Q111" s="23">
        <f t="shared" si="78"/>
        <v>0</v>
      </c>
      <c r="R111" s="4">
        <f t="shared" si="65"/>
        <v>0</v>
      </c>
      <c r="S111" s="152">
        <f t="shared" si="63"/>
        <v>0</v>
      </c>
    </row>
    <row r="112" spans="1:19" ht="15.75" x14ac:dyDescent="0.25">
      <c r="A112" s="191"/>
      <c r="B112" s="33" t="s">
        <v>32</v>
      </c>
      <c r="C112" s="16" t="s">
        <v>33</v>
      </c>
      <c r="D112" s="23">
        <v>0</v>
      </c>
      <c r="E112" s="4">
        <f t="shared" si="59"/>
        <v>0</v>
      </c>
      <c r="F112" s="23">
        <f t="shared" si="74"/>
        <v>0</v>
      </c>
      <c r="G112" s="23">
        <f>G113</f>
        <v>0</v>
      </c>
      <c r="H112" s="17">
        <f t="shared" si="66"/>
        <v>0</v>
      </c>
      <c r="I112" s="23">
        <f>I113</f>
        <v>0</v>
      </c>
      <c r="J112" s="23">
        <f t="shared" si="78"/>
        <v>0</v>
      </c>
      <c r="K112" s="23">
        <f t="shared" si="78"/>
        <v>0</v>
      </c>
      <c r="L112" s="23">
        <f t="shared" si="78"/>
        <v>0</v>
      </c>
      <c r="M112" s="23">
        <f t="shared" si="78"/>
        <v>0</v>
      </c>
      <c r="N112" s="23">
        <f t="shared" si="78"/>
        <v>0</v>
      </c>
      <c r="O112" s="23">
        <f t="shared" si="78"/>
        <v>0</v>
      </c>
      <c r="P112" s="23">
        <f t="shared" si="78"/>
        <v>0</v>
      </c>
      <c r="Q112" s="23">
        <f t="shared" si="78"/>
        <v>0</v>
      </c>
      <c r="R112" s="4">
        <f t="shared" si="65"/>
        <v>0</v>
      </c>
      <c r="S112" s="179">
        <f t="shared" si="63"/>
        <v>0</v>
      </c>
    </row>
    <row r="113" spans="1:19" ht="30" customHeight="1" x14ac:dyDescent="0.25">
      <c r="A113" s="191"/>
      <c r="B113" s="15" t="s">
        <v>209</v>
      </c>
      <c r="C113" s="21" t="s">
        <v>210</v>
      </c>
      <c r="D113" s="23">
        <v>0</v>
      </c>
      <c r="E113" s="4">
        <f t="shared" si="59"/>
        <v>0</v>
      </c>
      <c r="F113" s="23">
        <f t="shared" si="74"/>
        <v>0</v>
      </c>
      <c r="G113" s="23">
        <f>G114</f>
        <v>0</v>
      </c>
      <c r="H113" s="17">
        <f t="shared" si="66"/>
        <v>0</v>
      </c>
      <c r="I113" s="23">
        <f>I114</f>
        <v>0</v>
      </c>
      <c r="J113" s="23">
        <f t="shared" si="78"/>
        <v>0</v>
      </c>
      <c r="K113" s="23">
        <f t="shared" si="78"/>
        <v>0</v>
      </c>
      <c r="L113" s="23">
        <f t="shared" si="78"/>
        <v>0</v>
      </c>
      <c r="M113" s="23">
        <f t="shared" si="78"/>
        <v>0</v>
      </c>
      <c r="N113" s="23">
        <f t="shared" si="78"/>
        <v>0</v>
      </c>
      <c r="O113" s="23">
        <f t="shared" si="78"/>
        <v>0</v>
      </c>
      <c r="P113" s="23">
        <f t="shared" si="78"/>
        <v>0</v>
      </c>
      <c r="Q113" s="178">
        <f t="shared" si="78"/>
        <v>0</v>
      </c>
      <c r="R113" s="4">
        <f t="shared" si="65"/>
        <v>0</v>
      </c>
      <c r="S113" s="177">
        <f t="shared" si="63"/>
        <v>0</v>
      </c>
    </row>
    <row r="114" spans="1:19" ht="30" customHeight="1" x14ac:dyDescent="0.25">
      <c r="A114" s="191"/>
      <c r="B114" s="15" t="s">
        <v>211</v>
      </c>
      <c r="C114" s="22" t="s">
        <v>212</v>
      </c>
      <c r="D114" s="23">
        <v>0</v>
      </c>
      <c r="E114" s="4">
        <f t="shared" si="59"/>
        <v>0</v>
      </c>
      <c r="F114" s="23">
        <f t="shared" si="74"/>
        <v>0</v>
      </c>
      <c r="G114" s="23">
        <f>G115</f>
        <v>0</v>
      </c>
      <c r="H114" s="17">
        <f t="shared" si="66"/>
        <v>0</v>
      </c>
      <c r="I114" s="23">
        <f>I115</f>
        <v>0</v>
      </c>
      <c r="J114" s="23">
        <f t="shared" si="78"/>
        <v>0</v>
      </c>
      <c r="K114" s="23">
        <f t="shared" si="78"/>
        <v>0</v>
      </c>
      <c r="L114" s="23">
        <f t="shared" si="78"/>
        <v>0</v>
      </c>
      <c r="M114" s="23">
        <f t="shared" si="78"/>
        <v>0</v>
      </c>
      <c r="N114" s="23">
        <f t="shared" si="78"/>
        <v>0</v>
      </c>
      <c r="O114" s="23">
        <f t="shared" si="78"/>
        <v>0</v>
      </c>
      <c r="P114" s="23">
        <f t="shared" si="78"/>
        <v>0</v>
      </c>
      <c r="Q114" s="178">
        <f t="shared" si="78"/>
        <v>0</v>
      </c>
      <c r="R114" s="4">
        <f t="shared" si="65"/>
        <v>0</v>
      </c>
      <c r="S114" s="177">
        <f t="shared" si="63"/>
        <v>0</v>
      </c>
    </row>
    <row r="115" spans="1:19" ht="18.75" customHeight="1" x14ac:dyDescent="0.25">
      <c r="A115" s="68" t="s">
        <v>243</v>
      </c>
      <c r="B115" s="25" t="s">
        <v>213</v>
      </c>
      <c r="C115" s="26" t="s">
        <v>214</v>
      </c>
      <c r="D115" s="12">
        <v>0</v>
      </c>
      <c r="E115" s="99">
        <f t="shared" si="59"/>
        <v>0</v>
      </c>
      <c r="F115" s="12">
        <f t="shared" si="74"/>
        <v>0</v>
      </c>
      <c r="G115" s="52">
        <v>0</v>
      </c>
      <c r="H115" s="94">
        <f t="shared" si="66"/>
        <v>0</v>
      </c>
      <c r="I115" s="52"/>
      <c r="J115" s="52"/>
      <c r="K115" s="52"/>
      <c r="L115" s="52"/>
      <c r="M115" s="52"/>
      <c r="N115" s="52"/>
      <c r="O115" s="52"/>
      <c r="P115" s="52"/>
      <c r="Q115" s="52"/>
      <c r="R115" s="99">
        <f t="shared" si="65"/>
        <v>0</v>
      </c>
      <c r="S115" s="176">
        <f t="shared" si="63"/>
        <v>0</v>
      </c>
    </row>
    <row r="116" spans="1:19" ht="19.5" customHeight="1" x14ac:dyDescent="0.25">
      <c r="A116" s="191" t="s">
        <v>215</v>
      </c>
      <c r="B116" s="192"/>
      <c r="C116" s="192"/>
      <c r="D116" s="23">
        <v>345000</v>
      </c>
      <c r="E116" s="4">
        <f t="shared" si="59"/>
        <v>0</v>
      </c>
      <c r="F116" s="23">
        <f t="shared" si="74"/>
        <v>345000</v>
      </c>
      <c r="G116" s="23">
        <f>G117</f>
        <v>345000</v>
      </c>
      <c r="H116" s="17">
        <f t="shared" si="66"/>
        <v>0</v>
      </c>
      <c r="I116" s="23">
        <f>I117</f>
        <v>0</v>
      </c>
      <c r="J116" s="23">
        <f t="shared" ref="J116:Q119" si="79">J117</f>
        <v>0</v>
      </c>
      <c r="K116" s="23">
        <f t="shared" si="79"/>
        <v>0</v>
      </c>
      <c r="L116" s="23">
        <f t="shared" si="79"/>
        <v>0</v>
      </c>
      <c r="M116" s="23">
        <f t="shared" si="79"/>
        <v>0</v>
      </c>
      <c r="N116" s="23">
        <f t="shared" si="79"/>
        <v>0</v>
      </c>
      <c r="O116" s="23">
        <f t="shared" si="79"/>
        <v>0</v>
      </c>
      <c r="P116" s="23">
        <f t="shared" si="79"/>
        <v>0</v>
      </c>
      <c r="Q116" s="23">
        <f t="shared" si="79"/>
        <v>0</v>
      </c>
      <c r="R116" s="4">
        <f t="shared" si="65"/>
        <v>350037</v>
      </c>
      <c r="S116" s="152">
        <f t="shared" si="63"/>
        <v>355077.53279999999</v>
      </c>
    </row>
    <row r="117" spans="1:19" ht="15.75" x14ac:dyDescent="0.25">
      <c r="A117" s="191"/>
      <c r="B117" s="33" t="s">
        <v>32</v>
      </c>
      <c r="C117" s="16" t="s">
        <v>33</v>
      </c>
      <c r="D117" s="23">
        <v>345000</v>
      </c>
      <c r="E117" s="4">
        <f t="shared" si="59"/>
        <v>0</v>
      </c>
      <c r="F117" s="23">
        <f t="shared" si="74"/>
        <v>345000</v>
      </c>
      <c r="G117" s="23">
        <f>G118</f>
        <v>345000</v>
      </c>
      <c r="H117" s="17">
        <f t="shared" si="66"/>
        <v>0</v>
      </c>
      <c r="I117" s="23">
        <f>I118</f>
        <v>0</v>
      </c>
      <c r="J117" s="23">
        <f t="shared" si="79"/>
        <v>0</v>
      </c>
      <c r="K117" s="23">
        <f t="shared" si="79"/>
        <v>0</v>
      </c>
      <c r="L117" s="23">
        <f t="shared" si="79"/>
        <v>0</v>
      </c>
      <c r="M117" s="23">
        <f t="shared" si="79"/>
        <v>0</v>
      </c>
      <c r="N117" s="23">
        <f t="shared" si="79"/>
        <v>0</v>
      </c>
      <c r="O117" s="23">
        <f t="shared" si="79"/>
        <v>0</v>
      </c>
      <c r="P117" s="23">
        <f t="shared" si="79"/>
        <v>0</v>
      </c>
      <c r="Q117" s="23">
        <f t="shared" si="79"/>
        <v>0</v>
      </c>
      <c r="R117" s="4">
        <f t="shared" si="65"/>
        <v>350037</v>
      </c>
      <c r="S117" s="152">
        <f t="shared" si="63"/>
        <v>355077.53279999999</v>
      </c>
    </row>
    <row r="118" spans="1:19" ht="31.5" x14ac:dyDescent="0.25">
      <c r="A118" s="191"/>
      <c r="B118" s="15" t="s">
        <v>209</v>
      </c>
      <c r="C118" s="21" t="s">
        <v>210</v>
      </c>
      <c r="D118" s="23">
        <v>345000</v>
      </c>
      <c r="E118" s="4">
        <f t="shared" si="59"/>
        <v>0</v>
      </c>
      <c r="F118" s="23">
        <f t="shared" si="74"/>
        <v>345000</v>
      </c>
      <c r="G118" s="23">
        <f>G119</f>
        <v>345000</v>
      </c>
      <c r="H118" s="17">
        <f t="shared" si="66"/>
        <v>0</v>
      </c>
      <c r="I118" s="23">
        <f>I119</f>
        <v>0</v>
      </c>
      <c r="J118" s="23">
        <f t="shared" si="79"/>
        <v>0</v>
      </c>
      <c r="K118" s="23">
        <f t="shared" si="79"/>
        <v>0</v>
      </c>
      <c r="L118" s="23">
        <f t="shared" si="79"/>
        <v>0</v>
      </c>
      <c r="M118" s="23">
        <f t="shared" si="79"/>
        <v>0</v>
      </c>
      <c r="N118" s="23">
        <f t="shared" si="79"/>
        <v>0</v>
      </c>
      <c r="O118" s="23">
        <f t="shared" si="79"/>
        <v>0</v>
      </c>
      <c r="P118" s="23">
        <f t="shared" si="79"/>
        <v>0</v>
      </c>
      <c r="Q118" s="23">
        <f t="shared" si="79"/>
        <v>0</v>
      </c>
      <c r="R118" s="4">
        <f t="shared" si="65"/>
        <v>350037</v>
      </c>
      <c r="S118" s="152">
        <f t="shared" si="63"/>
        <v>355077.53279999999</v>
      </c>
    </row>
    <row r="119" spans="1:19" ht="31.5" x14ac:dyDescent="0.25">
      <c r="A119" s="191"/>
      <c r="B119" s="15" t="s">
        <v>211</v>
      </c>
      <c r="C119" s="22" t="s">
        <v>212</v>
      </c>
      <c r="D119" s="23">
        <v>345000</v>
      </c>
      <c r="E119" s="4">
        <f t="shared" si="59"/>
        <v>0</v>
      </c>
      <c r="F119" s="23">
        <f t="shared" si="74"/>
        <v>345000</v>
      </c>
      <c r="G119" s="23">
        <f>G120</f>
        <v>345000</v>
      </c>
      <c r="H119" s="17">
        <f t="shared" si="66"/>
        <v>0</v>
      </c>
      <c r="I119" s="23">
        <f>I120</f>
        <v>0</v>
      </c>
      <c r="J119" s="23">
        <f t="shared" si="79"/>
        <v>0</v>
      </c>
      <c r="K119" s="23">
        <f t="shared" si="79"/>
        <v>0</v>
      </c>
      <c r="L119" s="23">
        <f t="shared" si="79"/>
        <v>0</v>
      </c>
      <c r="M119" s="23">
        <f t="shared" si="79"/>
        <v>0</v>
      </c>
      <c r="N119" s="23">
        <f t="shared" si="79"/>
        <v>0</v>
      </c>
      <c r="O119" s="23">
        <f t="shared" si="79"/>
        <v>0</v>
      </c>
      <c r="P119" s="23">
        <f t="shared" si="79"/>
        <v>0</v>
      </c>
      <c r="Q119" s="23">
        <f t="shared" si="79"/>
        <v>0</v>
      </c>
      <c r="R119" s="4">
        <f t="shared" si="65"/>
        <v>350037</v>
      </c>
      <c r="S119" s="152">
        <f t="shared" si="63"/>
        <v>355077.53279999999</v>
      </c>
    </row>
    <row r="120" spans="1:19" ht="18" customHeight="1" x14ac:dyDescent="0.25">
      <c r="A120" s="68" t="s">
        <v>244</v>
      </c>
      <c r="B120" s="25" t="s">
        <v>213</v>
      </c>
      <c r="C120" s="26" t="s">
        <v>217</v>
      </c>
      <c r="D120" s="12">
        <v>345000</v>
      </c>
      <c r="E120" s="99">
        <f t="shared" si="59"/>
        <v>0</v>
      </c>
      <c r="F120" s="196">
        <f t="shared" si="74"/>
        <v>345000</v>
      </c>
      <c r="G120" s="52">
        <v>345000</v>
      </c>
      <c r="H120" s="94">
        <f t="shared" si="66"/>
        <v>0</v>
      </c>
      <c r="I120" s="52"/>
      <c r="J120" s="52"/>
      <c r="K120" s="52"/>
      <c r="L120" s="52"/>
      <c r="M120" s="52"/>
      <c r="N120" s="52"/>
      <c r="O120" s="52"/>
      <c r="P120" s="52"/>
      <c r="Q120" s="52"/>
      <c r="R120" s="99">
        <f t="shared" si="65"/>
        <v>350037</v>
      </c>
      <c r="S120" s="153">
        <f t="shared" si="63"/>
        <v>355077.53279999999</v>
      </c>
    </row>
    <row r="121" spans="1:19" ht="35.25" customHeight="1" x14ac:dyDescent="0.25">
      <c r="A121" s="280" t="s">
        <v>218</v>
      </c>
      <c r="B121" s="281"/>
      <c r="C121" s="282"/>
      <c r="D121" s="7">
        <v>0</v>
      </c>
      <c r="E121" s="4">
        <f t="shared" si="59"/>
        <v>0</v>
      </c>
      <c r="F121" s="7">
        <f t="shared" si="74"/>
        <v>0</v>
      </c>
      <c r="G121" s="7">
        <f>G122</f>
        <v>0</v>
      </c>
      <c r="H121" s="17">
        <f t="shared" si="66"/>
        <v>0</v>
      </c>
      <c r="I121" s="7">
        <f>I122</f>
        <v>0</v>
      </c>
      <c r="J121" s="7">
        <f t="shared" ref="J121:Q122" si="80">J122</f>
        <v>0</v>
      </c>
      <c r="K121" s="7">
        <f t="shared" si="80"/>
        <v>0</v>
      </c>
      <c r="L121" s="7">
        <f t="shared" si="80"/>
        <v>0</v>
      </c>
      <c r="M121" s="7">
        <f t="shared" si="80"/>
        <v>0</v>
      </c>
      <c r="N121" s="7">
        <f t="shared" si="80"/>
        <v>0</v>
      </c>
      <c r="O121" s="7">
        <f t="shared" si="80"/>
        <v>0</v>
      </c>
      <c r="P121" s="7">
        <f t="shared" si="80"/>
        <v>0</v>
      </c>
      <c r="Q121" s="7">
        <f t="shared" si="80"/>
        <v>0</v>
      </c>
      <c r="R121" s="4">
        <f t="shared" si="65"/>
        <v>0</v>
      </c>
      <c r="S121" s="152">
        <f t="shared" si="63"/>
        <v>0</v>
      </c>
    </row>
    <row r="122" spans="1:19" ht="15.75" x14ac:dyDescent="0.25">
      <c r="A122" s="64"/>
      <c r="B122" s="8" t="s">
        <v>32</v>
      </c>
      <c r="C122" s="9" t="s">
        <v>33</v>
      </c>
      <c r="D122" s="7">
        <v>0</v>
      </c>
      <c r="E122" s="4">
        <f t="shared" si="59"/>
        <v>0</v>
      </c>
      <c r="F122" s="7">
        <f t="shared" si="74"/>
        <v>0</v>
      </c>
      <c r="G122" s="7">
        <f>G123</f>
        <v>0</v>
      </c>
      <c r="H122" s="17">
        <f t="shared" si="66"/>
        <v>0</v>
      </c>
      <c r="I122" s="7">
        <f>I123</f>
        <v>0</v>
      </c>
      <c r="J122" s="7">
        <f t="shared" si="80"/>
        <v>0</v>
      </c>
      <c r="K122" s="7">
        <f t="shared" si="80"/>
        <v>0</v>
      </c>
      <c r="L122" s="7">
        <f t="shared" si="80"/>
        <v>0</v>
      </c>
      <c r="M122" s="7">
        <f t="shared" si="80"/>
        <v>0</v>
      </c>
      <c r="N122" s="7">
        <f t="shared" si="80"/>
        <v>0</v>
      </c>
      <c r="O122" s="7">
        <f t="shared" si="80"/>
        <v>0</v>
      </c>
      <c r="P122" s="7">
        <f t="shared" si="80"/>
        <v>0</v>
      </c>
      <c r="Q122" s="7">
        <f t="shared" si="80"/>
        <v>0</v>
      </c>
      <c r="R122" s="4">
        <f t="shared" si="65"/>
        <v>0</v>
      </c>
      <c r="S122" s="152">
        <f t="shared" si="63"/>
        <v>0</v>
      </c>
    </row>
    <row r="123" spans="1:19" ht="18" customHeight="1" x14ac:dyDescent="0.25">
      <c r="A123" s="65"/>
      <c r="B123" s="15" t="s">
        <v>34</v>
      </c>
      <c r="C123" s="16" t="s">
        <v>35</v>
      </c>
      <c r="D123" s="17">
        <v>0</v>
      </c>
      <c r="E123" s="4">
        <f t="shared" si="59"/>
        <v>0</v>
      </c>
      <c r="F123" s="17">
        <f t="shared" si="74"/>
        <v>0</v>
      </c>
      <c r="G123" s="17">
        <f>G124</f>
        <v>0</v>
      </c>
      <c r="H123" s="17">
        <f t="shared" si="66"/>
        <v>0</v>
      </c>
      <c r="I123" s="17">
        <f>I124+I126</f>
        <v>0</v>
      </c>
      <c r="J123" s="17">
        <f t="shared" ref="J123:Q123" si="81">J124+J126</f>
        <v>0</v>
      </c>
      <c r="K123" s="17">
        <f t="shared" si="81"/>
        <v>0</v>
      </c>
      <c r="L123" s="17">
        <f t="shared" si="81"/>
        <v>0</v>
      </c>
      <c r="M123" s="17">
        <f t="shared" si="81"/>
        <v>0</v>
      </c>
      <c r="N123" s="17">
        <f t="shared" si="81"/>
        <v>0</v>
      </c>
      <c r="O123" s="17">
        <f t="shared" si="81"/>
        <v>0</v>
      </c>
      <c r="P123" s="17">
        <f t="shared" si="81"/>
        <v>0</v>
      </c>
      <c r="Q123" s="17">
        <f t="shared" si="81"/>
        <v>0</v>
      </c>
      <c r="R123" s="4">
        <f t="shared" si="65"/>
        <v>0</v>
      </c>
      <c r="S123" s="152">
        <f t="shared" si="63"/>
        <v>0</v>
      </c>
    </row>
    <row r="124" spans="1:19" ht="15.75" x14ac:dyDescent="0.25">
      <c r="A124" s="65"/>
      <c r="B124" s="15" t="s">
        <v>48</v>
      </c>
      <c r="C124" s="16" t="s">
        <v>49</v>
      </c>
      <c r="D124" s="17">
        <v>0</v>
      </c>
      <c r="E124" s="4">
        <f t="shared" si="59"/>
        <v>0</v>
      </c>
      <c r="F124" s="17">
        <f t="shared" si="74"/>
        <v>0</v>
      </c>
      <c r="G124" s="17">
        <f>G125</f>
        <v>0</v>
      </c>
      <c r="H124" s="17">
        <f t="shared" si="66"/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4">
        <f t="shared" si="65"/>
        <v>0</v>
      </c>
      <c r="S124" s="152">
        <f t="shared" si="63"/>
        <v>0</v>
      </c>
    </row>
    <row r="125" spans="1:19" ht="15.75" x14ac:dyDescent="0.25">
      <c r="A125" s="65" t="s">
        <v>245</v>
      </c>
      <c r="B125" s="13" t="s">
        <v>57</v>
      </c>
      <c r="C125" s="14" t="s">
        <v>58</v>
      </c>
      <c r="D125" s="12">
        <v>0</v>
      </c>
      <c r="E125" s="99">
        <f t="shared" si="59"/>
        <v>0</v>
      </c>
      <c r="F125" s="12">
        <f t="shared" si="74"/>
        <v>0</v>
      </c>
      <c r="G125" s="52">
        <v>0</v>
      </c>
      <c r="H125" s="94">
        <f t="shared" si="66"/>
        <v>0</v>
      </c>
      <c r="I125" s="52"/>
      <c r="J125" s="52"/>
      <c r="K125" s="52"/>
      <c r="L125" s="52"/>
      <c r="M125" s="52"/>
      <c r="N125" s="52"/>
      <c r="O125" s="52"/>
      <c r="P125" s="52"/>
      <c r="Q125" s="52"/>
      <c r="R125" s="99">
        <f t="shared" si="65"/>
        <v>0</v>
      </c>
      <c r="S125" s="153">
        <f t="shared" si="63"/>
        <v>0</v>
      </c>
    </row>
    <row r="126" spans="1:19" ht="15.75" x14ac:dyDescent="0.25">
      <c r="A126" s="65"/>
      <c r="B126" s="15" t="s">
        <v>67</v>
      </c>
      <c r="C126" s="16" t="s">
        <v>68</v>
      </c>
      <c r="D126" s="17">
        <v>0</v>
      </c>
      <c r="E126" s="4">
        <f t="shared" si="59"/>
        <v>0</v>
      </c>
      <c r="F126" s="17">
        <f t="shared" si="74"/>
        <v>0</v>
      </c>
      <c r="G126" s="17">
        <f>G127</f>
        <v>0</v>
      </c>
      <c r="H126" s="17">
        <f t="shared" si="66"/>
        <v>0</v>
      </c>
      <c r="I126" s="17">
        <f>I127</f>
        <v>0</v>
      </c>
      <c r="J126" s="17">
        <f t="shared" ref="J126:Q126" si="82">J127</f>
        <v>0</v>
      </c>
      <c r="K126" s="17">
        <f t="shared" si="82"/>
        <v>0</v>
      </c>
      <c r="L126" s="17">
        <f t="shared" si="82"/>
        <v>0</v>
      </c>
      <c r="M126" s="17">
        <f t="shared" si="82"/>
        <v>0</v>
      </c>
      <c r="N126" s="17">
        <f t="shared" si="82"/>
        <v>0</v>
      </c>
      <c r="O126" s="17">
        <f t="shared" si="82"/>
        <v>0</v>
      </c>
      <c r="P126" s="17">
        <f t="shared" si="82"/>
        <v>0</v>
      </c>
      <c r="Q126" s="17">
        <f t="shared" si="82"/>
        <v>0</v>
      </c>
      <c r="R126" s="4">
        <f t="shared" si="65"/>
        <v>0</v>
      </c>
      <c r="S126" s="152">
        <f t="shared" si="63"/>
        <v>0</v>
      </c>
    </row>
    <row r="127" spans="1:19" ht="18" customHeight="1" x14ac:dyDescent="0.25">
      <c r="A127" s="65" t="s">
        <v>246</v>
      </c>
      <c r="B127" s="13" t="s">
        <v>79</v>
      </c>
      <c r="C127" s="14" t="s">
        <v>80</v>
      </c>
      <c r="D127" s="12">
        <v>0</v>
      </c>
      <c r="E127" s="99">
        <f t="shared" si="59"/>
        <v>0</v>
      </c>
      <c r="F127" s="12">
        <f t="shared" si="74"/>
        <v>0</v>
      </c>
      <c r="G127" s="52">
        <v>0</v>
      </c>
      <c r="H127" s="94">
        <f t="shared" si="66"/>
        <v>0</v>
      </c>
      <c r="I127" s="52"/>
      <c r="J127" s="52"/>
      <c r="K127" s="52"/>
      <c r="L127" s="52"/>
      <c r="M127" s="52"/>
      <c r="N127" s="52"/>
      <c r="O127" s="52"/>
      <c r="P127" s="52"/>
      <c r="Q127" s="52"/>
      <c r="R127" s="99">
        <f t="shared" si="65"/>
        <v>0</v>
      </c>
      <c r="S127" s="153">
        <f t="shared" si="63"/>
        <v>0</v>
      </c>
    </row>
    <row r="128" spans="1:19" ht="35.25" customHeight="1" x14ac:dyDescent="0.25">
      <c r="A128" s="280" t="s">
        <v>221</v>
      </c>
      <c r="B128" s="281"/>
      <c r="C128" s="282"/>
      <c r="D128" s="23">
        <v>46000</v>
      </c>
      <c r="E128" s="4">
        <f t="shared" si="59"/>
        <v>0</v>
      </c>
      <c r="F128" s="23">
        <f t="shared" si="74"/>
        <v>46000</v>
      </c>
      <c r="G128" s="23">
        <f>G129+G135</f>
        <v>46000</v>
      </c>
      <c r="H128" s="17">
        <f t="shared" si="66"/>
        <v>0</v>
      </c>
      <c r="I128" s="23">
        <f>I129+I135</f>
        <v>0</v>
      </c>
      <c r="J128" s="23">
        <f t="shared" ref="J128:Q128" si="83">J129+J135</f>
        <v>0</v>
      </c>
      <c r="K128" s="23">
        <f t="shared" si="83"/>
        <v>0</v>
      </c>
      <c r="L128" s="23">
        <f t="shared" si="83"/>
        <v>0</v>
      </c>
      <c r="M128" s="23">
        <f t="shared" si="83"/>
        <v>0</v>
      </c>
      <c r="N128" s="23">
        <f t="shared" si="83"/>
        <v>0</v>
      </c>
      <c r="O128" s="23">
        <f t="shared" si="83"/>
        <v>0</v>
      </c>
      <c r="P128" s="23">
        <f t="shared" si="83"/>
        <v>0</v>
      </c>
      <c r="Q128" s="23">
        <f t="shared" si="83"/>
        <v>0</v>
      </c>
      <c r="R128" s="4">
        <f t="shared" si="65"/>
        <v>46671.6</v>
      </c>
      <c r="S128" s="152">
        <f t="shared" si="63"/>
        <v>47343.671040000001</v>
      </c>
    </row>
    <row r="129" spans="1:19" ht="15.75" x14ac:dyDescent="0.25">
      <c r="A129" s="67"/>
      <c r="B129" s="33">
        <v>3</v>
      </c>
      <c r="C129" s="16" t="s">
        <v>33</v>
      </c>
      <c r="D129" s="23">
        <v>0</v>
      </c>
      <c r="E129" s="4">
        <f t="shared" si="59"/>
        <v>0</v>
      </c>
      <c r="F129" s="23">
        <f t="shared" ref="F129:F131" si="84">G129+H129</f>
        <v>0</v>
      </c>
      <c r="G129" s="23">
        <f>G130</f>
        <v>0</v>
      </c>
      <c r="H129" s="17">
        <f t="shared" si="66"/>
        <v>0</v>
      </c>
      <c r="I129" s="23">
        <f>I130</f>
        <v>0</v>
      </c>
      <c r="J129" s="23">
        <f t="shared" ref="J129:Q129" si="85">J130</f>
        <v>0</v>
      </c>
      <c r="K129" s="23">
        <f t="shared" si="85"/>
        <v>0</v>
      </c>
      <c r="L129" s="23">
        <f t="shared" si="85"/>
        <v>0</v>
      </c>
      <c r="M129" s="23">
        <f t="shared" si="85"/>
        <v>0</v>
      </c>
      <c r="N129" s="23">
        <f t="shared" si="85"/>
        <v>0</v>
      </c>
      <c r="O129" s="23">
        <f t="shared" si="85"/>
        <v>0</v>
      </c>
      <c r="P129" s="23">
        <f t="shared" si="85"/>
        <v>0</v>
      </c>
      <c r="Q129" s="23">
        <f t="shared" si="85"/>
        <v>0</v>
      </c>
      <c r="R129" s="4">
        <f t="shared" si="65"/>
        <v>0</v>
      </c>
      <c r="S129" s="152">
        <f t="shared" si="63"/>
        <v>0</v>
      </c>
    </row>
    <row r="130" spans="1:19" ht="15.75" x14ac:dyDescent="0.25">
      <c r="A130" s="67"/>
      <c r="B130" s="15">
        <v>32</v>
      </c>
      <c r="C130" s="16" t="s">
        <v>35</v>
      </c>
      <c r="D130" s="23">
        <v>0</v>
      </c>
      <c r="E130" s="4">
        <f t="shared" si="59"/>
        <v>0</v>
      </c>
      <c r="F130" s="23">
        <f t="shared" si="84"/>
        <v>0</v>
      </c>
      <c r="G130" s="23">
        <f>G131+G133</f>
        <v>0</v>
      </c>
      <c r="H130" s="17">
        <f t="shared" si="66"/>
        <v>0</v>
      </c>
      <c r="I130" s="23">
        <f>I131+I133</f>
        <v>0</v>
      </c>
      <c r="J130" s="23">
        <f t="shared" ref="J130:Q130" si="86">J131+J133</f>
        <v>0</v>
      </c>
      <c r="K130" s="23">
        <f t="shared" si="86"/>
        <v>0</v>
      </c>
      <c r="L130" s="23">
        <f t="shared" si="86"/>
        <v>0</v>
      </c>
      <c r="M130" s="23">
        <f t="shared" si="86"/>
        <v>0</v>
      </c>
      <c r="N130" s="23">
        <f t="shared" si="86"/>
        <v>0</v>
      </c>
      <c r="O130" s="23">
        <f t="shared" si="86"/>
        <v>0</v>
      </c>
      <c r="P130" s="23">
        <f t="shared" si="86"/>
        <v>0</v>
      </c>
      <c r="Q130" s="23">
        <f t="shared" si="86"/>
        <v>0</v>
      </c>
      <c r="R130" s="4">
        <f t="shared" si="65"/>
        <v>0</v>
      </c>
      <c r="S130" s="152">
        <f t="shared" si="63"/>
        <v>0</v>
      </c>
    </row>
    <row r="131" spans="1:19" ht="18" customHeight="1" x14ac:dyDescent="0.25">
      <c r="A131" s="67"/>
      <c r="B131" s="15">
        <v>323</v>
      </c>
      <c r="C131" s="16" t="s">
        <v>68</v>
      </c>
      <c r="D131" s="23">
        <v>0</v>
      </c>
      <c r="E131" s="4">
        <f t="shared" si="59"/>
        <v>0</v>
      </c>
      <c r="F131" s="23">
        <f t="shared" si="84"/>
        <v>0</v>
      </c>
      <c r="G131" s="23">
        <f>G132</f>
        <v>0</v>
      </c>
      <c r="H131" s="17">
        <f t="shared" si="66"/>
        <v>0</v>
      </c>
      <c r="I131" s="23">
        <f>I132</f>
        <v>0</v>
      </c>
      <c r="J131" s="23">
        <f t="shared" ref="J131:Q131" si="87">J132</f>
        <v>0</v>
      </c>
      <c r="K131" s="23">
        <f t="shared" si="87"/>
        <v>0</v>
      </c>
      <c r="L131" s="23">
        <f t="shared" si="87"/>
        <v>0</v>
      </c>
      <c r="M131" s="23">
        <f t="shared" si="87"/>
        <v>0</v>
      </c>
      <c r="N131" s="23">
        <f t="shared" si="87"/>
        <v>0</v>
      </c>
      <c r="O131" s="23">
        <f t="shared" si="87"/>
        <v>0</v>
      </c>
      <c r="P131" s="23">
        <f t="shared" si="87"/>
        <v>0</v>
      </c>
      <c r="Q131" s="23">
        <f t="shared" si="87"/>
        <v>0</v>
      </c>
      <c r="R131" s="4">
        <f t="shared" si="65"/>
        <v>0</v>
      </c>
      <c r="S131" s="152">
        <f t="shared" si="63"/>
        <v>0</v>
      </c>
    </row>
    <row r="132" spans="1:19" ht="15.75" x14ac:dyDescent="0.25">
      <c r="A132" s="69" t="s">
        <v>247</v>
      </c>
      <c r="B132" s="25" t="s">
        <v>73</v>
      </c>
      <c r="C132" s="193" t="s">
        <v>74</v>
      </c>
      <c r="D132" s="12">
        <v>0</v>
      </c>
      <c r="E132" s="99">
        <f t="shared" si="59"/>
        <v>0</v>
      </c>
      <c r="F132" s="12">
        <f>G132+H132</f>
        <v>0</v>
      </c>
      <c r="G132" s="52">
        <v>0</v>
      </c>
      <c r="H132" s="94">
        <f t="shared" si="66"/>
        <v>0</v>
      </c>
      <c r="I132" s="52"/>
      <c r="J132" s="52"/>
      <c r="K132" s="52"/>
      <c r="L132" s="52"/>
      <c r="M132" s="52"/>
      <c r="N132" s="52"/>
      <c r="O132" s="52"/>
      <c r="P132" s="52"/>
      <c r="Q132" s="52"/>
      <c r="R132" s="99">
        <f t="shared" si="65"/>
        <v>0</v>
      </c>
      <c r="S132" s="153">
        <f t="shared" si="63"/>
        <v>0</v>
      </c>
    </row>
    <row r="133" spans="1:19" ht="15.75" x14ac:dyDescent="0.25">
      <c r="A133" s="69"/>
      <c r="B133" s="27" t="s">
        <v>100</v>
      </c>
      <c r="C133" s="9" t="s">
        <v>101</v>
      </c>
      <c r="D133" s="23">
        <v>0</v>
      </c>
      <c r="E133" s="4">
        <f t="shared" si="59"/>
        <v>0</v>
      </c>
      <c r="F133" s="41">
        <f>G133+H133</f>
        <v>0</v>
      </c>
      <c r="G133" s="23">
        <f>G134</f>
        <v>0</v>
      </c>
      <c r="H133" s="17">
        <f t="shared" si="66"/>
        <v>0</v>
      </c>
      <c r="I133" s="23">
        <f>I134</f>
        <v>0</v>
      </c>
      <c r="J133" s="23">
        <f t="shared" ref="J133:Q133" si="88">J134</f>
        <v>0</v>
      </c>
      <c r="K133" s="23">
        <f t="shared" si="88"/>
        <v>0</v>
      </c>
      <c r="L133" s="23">
        <f t="shared" si="88"/>
        <v>0</v>
      </c>
      <c r="M133" s="23">
        <f t="shared" si="88"/>
        <v>0</v>
      </c>
      <c r="N133" s="23">
        <f t="shared" si="88"/>
        <v>0</v>
      </c>
      <c r="O133" s="23">
        <f t="shared" si="88"/>
        <v>0</v>
      </c>
      <c r="P133" s="23">
        <f t="shared" si="88"/>
        <v>0</v>
      </c>
      <c r="Q133" s="23">
        <f t="shared" si="88"/>
        <v>0</v>
      </c>
      <c r="R133" s="4">
        <f t="shared" si="65"/>
        <v>0</v>
      </c>
      <c r="S133" s="152">
        <f t="shared" si="63"/>
        <v>0</v>
      </c>
    </row>
    <row r="134" spans="1:19" ht="15.75" x14ac:dyDescent="0.25">
      <c r="A134" s="69" t="s">
        <v>248</v>
      </c>
      <c r="B134" s="34">
        <v>3292</v>
      </c>
      <c r="C134" s="193" t="s">
        <v>105</v>
      </c>
      <c r="D134" s="12">
        <v>0</v>
      </c>
      <c r="E134" s="99">
        <f t="shared" si="59"/>
        <v>0</v>
      </c>
      <c r="F134" s="12">
        <f>G134+H134</f>
        <v>0</v>
      </c>
      <c r="G134" s="52">
        <v>0</v>
      </c>
      <c r="H134" s="94">
        <f t="shared" si="66"/>
        <v>0</v>
      </c>
      <c r="I134" s="52"/>
      <c r="J134" s="52"/>
      <c r="K134" s="52"/>
      <c r="L134" s="52"/>
      <c r="M134" s="52"/>
      <c r="N134" s="52"/>
      <c r="O134" s="52"/>
      <c r="P134" s="52"/>
      <c r="Q134" s="52"/>
      <c r="R134" s="99">
        <f t="shared" si="65"/>
        <v>0</v>
      </c>
      <c r="S134" s="153">
        <f t="shared" si="63"/>
        <v>0</v>
      </c>
    </row>
    <row r="135" spans="1:19" ht="15.75" x14ac:dyDescent="0.25">
      <c r="A135" s="69"/>
      <c r="B135" s="24">
        <v>4</v>
      </c>
      <c r="C135" s="9" t="s">
        <v>133</v>
      </c>
      <c r="D135" s="28">
        <v>46000</v>
      </c>
      <c r="E135" s="4">
        <f t="shared" si="59"/>
        <v>0</v>
      </c>
      <c r="F135" s="41">
        <f>G135+H135</f>
        <v>46000</v>
      </c>
      <c r="G135" s="28">
        <f>G136</f>
        <v>46000</v>
      </c>
      <c r="H135" s="17">
        <f t="shared" si="66"/>
        <v>0</v>
      </c>
      <c r="I135" s="28">
        <f>I136</f>
        <v>0</v>
      </c>
      <c r="J135" s="28">
        <f t="shared" ref="J135:Q135" si="89">J136</f>
        <v>0</v>
      </c>
      <c r="K135" s="28">
        <f t="shared" si="89"/>
        <v>0</v>
      </c>
      <c r="L135" s="28">
        <f t="shared" si="89"/>
        <v>0</v>
      </c>
      <c r="M135" s="28">
        <f t="shared" si="89"/>
        <v>0</v>
      </c>
      <c r="N135" s="28">
        <f t="shared" si="89"/>
        <v>0</v>
      </c>
      <c r="O135" s="28">
        <f t="shared" si="89"/>
        <v>0</v>
      </c>
      <c r="P135" s="28">
        <f t="shared" si="89"/>
        <v>0</v>
      </c>
      <c r="Q135" s="28">
        <f t="shared" si="89"/>
        <v>0</v>
      </c>
      <c r="R135" s="4">
        <f t="shared" si="65"/>
        <v>46671.6</v>
      </c>
      <c r="S135" s="152">
        <f t="shared" si="63"/>
        <v>47343.671040000001</v>
      </c>
    </row>
    <row r="136" spans="1:19" ht="31.5" x14ac:dyDescent="0.25">
      <c r="A136" s="69"/>
      <c r="B136" s="24">
        <v>42</v>
      </c>
      <c r="C136" s="37" t="s">
        <v>134</v>
      </c>
      <c r="D136" s="28">
        <v>46000</v>
      </c>
      <c r="E136" s="4">
        <f t="shared" si="59"/>
        <v>0</v>
      </c>
      <c r="F136" s="41">
        <f t="shared" ref="F136:F139" si="90">G136+H136</f>
        <v>46000</v>
      </c>
      <c r="G136" s="28">
        <f>G137+G140+G142</f>
        <v>46000</v>
      </c>
      <c r="H136" s="17">
        <f t="shared" si="66"/>
        <v>0</v>
      </c>
      <c r="I136" s="28">
        <f>I137+I140+I142</f>
        <v>0</v>
      </c>
      <c r="J136" s="28">
        <f t="shared" ref="J136:Q136" si="91">J137+J140+J142</f>
        <v>0</v>
      </c>
      <c r="K136" s="28">
        <f t="shared" si="91"/>
        <v>0</v>
      </c>
      <c r="L136" s="28">
        <f t="shared" si="91"/>
        <v>0</v>
      </c>
      <c r="M136" s="28">
        <f t="shared" si="91"/>
        <v>0</v>
      </c>
      <c r="N136" s="28">
        <f t="shared" si="91"/>
        <v>0</v>
      </c>
      <c r="O136" s="28">
        <f t="shared" si="91"/>
        <v>0</v>
      </c>
      <c r="P136" s="28">
        <f t="shared" si="91"/>
        <v>0</v>
      </c>
      <c r="Q136" s="28">
        <f t="shared" si="91"/>
        <v>0</v>
      </c>
      <c r="R136" s="4">
        <f t="shared" si="65"/>
        <v>46671.6</v>
      </c>
      <c r="S136" s="152">
        <f t="shared" si="63"/>
        <v>47343.671040000001</v>
      </c>
    </row>
    <row r="137" spans="1:19" ht="22.5" customHeight="1" x14ac:dyDescent="0.25">
      <c r="A137" s="69"/>
      <c r="B137" s="24">
        <v>422</v>
      </c>
      <c r="C137" s="9" t="s">
        <v>140</v>
      </c>
      <c r="D137" s="28">
        <v>43000</v>
      </c>
      <c r="E137" s="4">
        <f t="shared" si="59"/>
        <v>0</v>
      </c>
      <c r="F137" s="41">
        <f t="shared" si="90"/>
        <v>43000</v>
      </c>
      <c r="G137" s="28">
        <f>G138+G139</f>
        <v>43000</v>
      </c>
      <c r="H137" s="17">
        <f t="shared" si="66"/>
        <v>0</v>
      </c>
      <c r="I137" s="28">
        <f>I138+I139</f>
        <v>0</v>
      </c>
      <c r="J137" s="28">
        <f t="shared" ref="J137:Q137" si="92">J138+J139</f>
        <v>0</v>
      </c>
      <c r="K137" s="28">
        <f t="shared" si="92"/>
        <v>0</v>
      </c>
      <c r="L137" s="28">
        <f t="shared" si="92"/>
        <v>0</v>
      </c>
      <c r="M137" s="28">
        <f t="shared" si="92"/>
        <v>0</v>
      </c>
      <c r="N137" s="28">
        <f t="shared" si="92"/>
        <v>0</v>
      </c>
      <c r="O137" s="28">
        <f t="shared" si="92"/>
        <v>0</v>
      </c>
      <c r="P137" s="28">
        <f t="shared" si="92"/>
        <v>0</v>
      </c>
      <c r="Q137" s="28">
        <f t="shared" si="92"/>
        <v>0</v>
      </c>
      <c r="R137" s="4">
        <f t="shared" si="65"/>
        <v>43627.8</v>
      </c>
      <c r="S137" s="152">
        <f t="shared" si="63"/>
        <v>44256.04032</v>
      </c>
    </row>
    <row r="138" spans="1:19" ht="15.75" x14ac:dyDescent="0.25">
      <c r="A138" s="69" t="s">
        <v>249</v>
      </c>
      <c r="B138" s="34">
        <v>4221</v>
      </c>
      <c r="C138" s="193" t="s">
        <v>143</v>
      </c>
      <c r="D138" s="12">
        <v>37000</v>
      </c>
      <c r="E138" s="99">
        <f t="shared" si="59"/>
        <v>0</v>
      </c>
      <c r="F138" s="12">
        <f t="shared" si="90"/>
        <v>37000</v>
      </c>
      <c r="G138" s="52">
        <v>37000</v>
      </c>
      <c r="H138" s="94">
        <f t="shared" si="66"/>
        <v>0</v>
      </c>
      <c r="I138" s="52"/>
      <c r="J138" s="52"/>
      <c r="K138" s="52"/>
      <c r="L138" s="52"/>
      <c r="M138" s="52"/>
      <c r="N138" s="52"/>
      <c r="O138" s="52"/>
      <c r="P138" s="52"/>
      <c r="Q138" s="52"/>
      <c r="R138" s="99">
        <f t="shared" si="65"/>
        <v>37540.199999999997</v>
      </c>
      <c r="S138" s="153">
        <f t="shared" si="63"/>
        <v>38080.778879999998</v>
      </c>
    </row>
    <row r="139" spans="1:19" ht="15.75" customHeight="1" x14ac:dyDescent="0.25">
      <c r="A139" s="69" t="s">
        <v>250</v>
      </c>
      <c r="B139" s="34">
        <v>4227</v>
      </c>
      <c r="C139" s="193" t="s">
        <v>156</v>
      </c>
      <c r="D139" s="12">
        <v>6000</v>
      </c>
      <c r="E139" s="99">
        <f t="shared" si="59"/>
        <v>0</v>
      </c>
      <c r="F139" s="12">
        <f t="shared" si="90"/>
        <v>6000</v>
      </c>
      <c r="G139" s="52">
        <v>6000</v>
      </c>
      <c r="H139" s="94">
        <f t="shared" si="66"/>
        <v>0</v>
      </c>
      <c r="I139" s="52"/>
      <c r="J139" s="52"/>
      <c r="K139" s="52"/>
      <c r="L139" s="52"/>
      <c r="M139" s="52"/>
      <c r="N139" s="52"/>
      <c r="O139" s="52"/>
      <c r="P139" s="52"/>
      <c r="Q139" s="52"/>
      <c r="R139" s="99">
        <f t="shared" si="65"/>
        <v>6087.6</v>
      </c>
      <c r="S139" s="153">
        <f t="shared" si="63"/>
        <v>6175.2614400000002</v>
      </c>
    </row>
    <row r="140" spans="1:19" ht="15.75" x14ac:dyDescent="0.25">
      <c r="A140" s="69"/>
      <c r="B140" s="24">
        <v>423</v>
      </c>
      <c r="C140" s="9" t="s">
        <v>158</v>
      </c>
      <c r="D140" s="28">
        <v>0</v>
      </c>
      <c r="E140" s="4">
        <f t="shared" ref="E140:E167" si="93">F140-D140</f>
        <v>0</v>
      </c>
      <c r="F140" s="28">
        <f t="shared" ref="F140:F144" si="94">G140+H140</f>
        <v>0</v>
      </c>
      <c r="G140" s="28">
        <f>G141</f>
        <v>0</v>
      </c>
      <c r="H140" s="17">
        <f t="shared" si="66"/>
        <v>0</v>
      </c>
      <c r="I140" s="28">
        <f>I141</f>
        <v>0</v>
      </c>
      <c r="J140" s="28">
        <f t="shared" ref="J140:Q140" si="95">J141</f>
        <v>0</v>
      </c>
      <c r="K140" s="28">
        <f t="shared" si="95"/>
        <v>0</v>
      </c>
      <c r="L140" s="28">
        <f t="shared" si="95"/>
        <v>0</v>
      </c>
      <c r="M140" s="28">
        <f t="shared" si="95"/>
        <v>0</v>
      </c>
      <c r="N140" s="28">
        <f t="shared" si="95"/>
        <v>0</v>
      </c>
      <c r="O140" s="28">
        <f t="shared" si="95"/>
        <v>0</v>
      </c>
      <c r="P140" s="28">
        <f t="shared" si="95"/>
        <v>0</v>
      </c>
      <c r="Q140" s="28">
        <f t="shared" si="95"/>
        <v>0</v>
      </c>
      <c r="R140" s="4">
        <f t="shared" si="65"/>
        <v>0</v>
      </c>
      <c r="S140" s="152">
        <f t="shared" si="63"/>
        <v>0</v>
      </c>
    </row>
    <row r="141" spans="1:19" ht="15.75" x14ac:dyDescent="0.25">
      <c r="A141" s="69" t="s">
        <v>251</v>
      </c>
      <c r="B141" s="34">
        <v>4231</v>
      </c>
      <c r="C141" s="193" t="s">
        <v>160</v>
      </c>
      <c r="D141" s="12">
        <v>0</v>
      </c>
      <c r="E141" s="99">
        <f t="shared" si="93"/>
        <v>0</v>
      </c>
      <c r="F141" s="12">
        <f t="shared" si="94"/>
        <v>0</v>
      </c>
      <c r="G141" s="52">
        <v>0</v>
      </c>
      <c r="H141" s="94">
        <f t="shared" si="66"/>
        <v>0</v>
      </c>
      <c r="I141" s="52"/>
      <c r="J141" s="52"/>
      <c r="K141" s="52"/>
      <c r="L141" s="52"/>
      <c r="M141" s="52"/>
      <c r="N141" s="52"/>
      <c r="O141" s="52"/>
      <c r="P141" s="52"/>
      <c r="Q141" s="52"/>
      <c r="R141" s="99">
        <f t="shared" si="65"/>
        <v>0</v>
      </c>
      <c r="S141" s="153">
        <f t="shared" si="63"/>
        <v>0</v>
      </c>
    </row>
    <row r="142" spans="1:19" ht="31.5" x14ac:dyDescent="0.25">
      <c r="A142" s="68"/>
      <c r="B142" s="192" t="s">
        <v>226</v>
      </c>
      <c r="C142" s="35" t="s">
        <v>227</v>
      </c>
      <c r="D142" s="28">
        <v>3000</v>
      </c>
      <c r="E142" s="4">
        <f t="shared" si="93"/>
        <v>0</v>
      </c>
      <c r="F142" s="28">
        <f t="shared" si="94"/>
        <v>3000</v>
      </c>
      <c r="G142" s="28">
        <f>G143</f>
        <v>3000</v>
      </c>
      <c r="H142" s="17">
        <f t="shared" si="66"/>
        <v>0</v>
      </c>
      <c r="I142" s="28">
        <f>I143</f>
        <v>0</v>
      </c>
      <c r="J142" s="28">
        <f t="shared" ref="J142:Q142" si="96">J143</f>
        <v>0</v>
      </c>
      <c r="K142" s="28">
        <f t="shared" si="96"/>
        <v>0</v>
      </c>
      <c r="L142" s="28">
        <f t="shared" si="96"/>
        <v>0</v>
      </c>
      <c r="M142" s="28">
        <f t="shared" si="96"/>
        <v>0</v>
      </c>
      <c r="N142" s="28">
        <f t="shared" si="96"/>
        <v>0</v>
      </c>
      <c r="O142" s="28">
        <f t="shared" si="96"/>
        <v>0</v>
      </c>
      <c r="P142" s="28">
        <f t="shared" si="96"/>
        <v>0</v>
      </c>
      <c r="Q142" s="28">
        <f t="shared" si="96"/>
        <v>0</v>
      </c>
      <c r="R142" s="4">
        <f t="shared" si="65"/>
        <v>3043.8</v>
      </c>
      <c r="S142" s="152">
        <f t="shared" si="63"/>
        <v>3087.6307200000001</v>
      </c>
    </row>
    <row r="143" spans="1:19" ht="18" customHeight="1" x14ac:dyDescent="0.25">
      <c r="A143" s="69" t="s">
        <v>262</v>
      </c>
      <c r="B143" s="29" t="s">
        <v>229</v>
      </c>
      <c r="C143" s="30" t="s">
        <v>230</v>
      </c>
      <c r="D143" s="12">
        <v>3000</v>
      </c>
      <c r="E143" s="99">
        <f t="shared" si="93"/>
        <v>0</v>
      </c>
      <c r="F143" s="195">
        <f t="shared" si="94"/>
        <v>3000</v>
      </c>
      <c r="G143" s="52">
        <v>3000</v>
      </c>
      <c r="H143" s="94">
        <f t="shared" si="66"/>
        <v>0</v>
      </c>
      <c r="I143" s="52"/>
      <c r="J143" s="52"/>
      <c r="K143" s="52"/>
      <c r="L143" s="52"/>
      <c r="M143" s="52"/>
      <c r="N143" s="52"/>
      <c r="O143" s="52"/>
      <c r="P143" s="52"/>
      <c r="Q143" s="52"/>
      <c r="R143" s="99">
        <f t="shared" si="65"/>
        <v>3043.8</v>
      </c>
      <c r="S143" s="153">
        <f t="shared" si="63"/>
        <v>3087.6307200000001</v>
      </c>
    </row>
    <row r="144" spans="1:19" ht="30.75" customHeight="1" x14ac:dyDescent="0.25">
      <c r="A144" s="280" t="s">
        <v>231</v>
      </c>
      <c r="B144" s="281"/>
      <c r="C144" s="282"/>
      <c r="D144" s="23">
        <v>24500</v>
      </c>
      <c r="E144" s="4">
        <f t="shared" si="93"/>
        <v>0</v>
      </c>
      <c r="F144" s="23">
        <f t="shared" si="94"/>
        <v>24500</v>
      </c>
      <c r="G144" s="23">
        <f>G145</f>
        <v>24500</v>
      </c>
      <c r="H144" s="17">
        <f t="shared" si="66"/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4">
        <f t="shared" si="65"/>
        <v>24857.7</v>
      </c>
      <c r="S144" s="152">
        <f t="shared" si="63"/>
        <v>25215.650880000001</v>
      </c>
    </row>
    <row r="145" spans="1:19" ht="15.75" x14ac:dyDescent="0.25">
      <c r="A145" s="190"/>
      <c r="B145" s="36">
        <v>3</v>
      </c>
      <c r="C145" s="9" t="s">
        <v>33</v>
      </c>
      <c r="D145" s="23">
        <v>24500</v>
      </c>
      <c r="E145" s="4">
        <f t="shared" si="93"/>
        <v>0</v>
      </c>
      <c r="F145" s="23">
        <f t="shared" ref="F145:F148" si="97">G145+H145</f>
        <v>24500</v>
      </c>
      <c r="G145" s="23">
        <f>G146</f>
        <v>24500</v>
      </c>
      <c r="H145" s="17">
        <f t="shared" si="66"/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4">
        <f t="shared" si="65"/>
        <v>24857.7</v>
      </c>
      <c r="S145" s="152">
        <f t="shared" ref="S145:S165" si="98">(R145*1.44%)+R145</f>
        <v>25215.650880000001</v>
      </c>
    </row>
    <row r="146" spans="1:19" ht="15.75" x14ac:dyDescent="0.25">
      <c r="A146" s="190"/>
      <c r="B146" s="36">
        <v>32</v>
      </c>
      <c r="C146" s="9" t="s">
        <v>35</v>
      </c>
      <c r="D146" s="23">
        <v>24500</v>
      </c>
      <c r="E146" s="4">
        <f t="shared" si="93"/>
        <v>0</v>
      </c>
      <c r="F146" s="23">
        <f t="shared" si="97"/>
        <v>24500</v>
      </c>
      <c r="G146" s="23">
        <f>G147</f>
        <v>24500</v>
      </c>
      <c r="H146" s="17">
        <f t="shared" si="66"/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4">
        <f t="shared" si="65"/>
        <v>24857.7</v>
      </c>
      <c r="S146" s="152">
        <f t="shared" si="98"/>
        <v>25215.650880000001</v>
      </c>
    </row>
    <row r="147" spans="1:19" ht="15.75" x14ac:dyDescent="0.25">
      <c r="A147" s="190"/>
      <c r="B147" s="36">
        <v>329</v>
      </c>
      <c r="C147" s="16" t="s">
        <v>101</v>
      </c>
      <c r="D147" s="23">
        <v>24500</v>
      </c>
      <c r="E147" s="4">
        <f t="shared" si="93"/>
        <v>0</v>
      </c>
      <c r="F147" s="23">
        <f t="shared" si="97"/>
        <v>24500</v>
      </c>
      <c r="G147" s="23">
        <f>G148</f>
        <v>24500</v>
      </c>
      <c r="H147" s="17">
        <f t="shared" si="66"/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4">
        <f t="shared" si="65"/>
        <v>24857.7</v>
      </c>
      <c r="S147" s="152">
        <f t="shared" si="98"/>
        <v>25215.650880000001</v>
      </c>
    </row>
    <row r="148" spans="1:19" ht="15.75" x14ac:dyDescent="0.25">
      <c r="A148" s="70" t="s">
        <v>264</v>
      </c>
      <c r="B148" s="57" t="s">
        <v>115</v>
      </c>
      <c r="C148" s="58" t="s">
        <v>116</v>
      </c>
      <c r="D148" s="59">
        <v>24500</v>
      </c>
      <c r="E148" s="99">
        <f t="shared" si="93"/>
        <v>0</v>
      </c>
      <c r="F148" s="196">
        <f t="shared" si="97"/>
        <v>24500</v>
      </c>
      <c r="G148" s="60">
        <v>24500</v>
      </c>
      <c r="H148" s="94">
        <f t="shared" si="66"/>
        <v>0</v>
      </c>
      <c r="I148" s="60"/>
      <c r="J148" s="60"/>
      <c r="K148" s="60"/>
      <c r="L148" s="60"/>
      <c r="M148" s="60"/>
      <c r="N148" s="60"/>
      <c r="O148" s="60"/>
      <c r="P148" s="60"/>
      <c r="Q148" s="60"/>
      <c r="R148" s="99">
        <f t="shared" si="65"/>
        <v>24857.7</v>
      </c>
      <c r="S148" s="153">
        <f t="shared" si="98"/>
        <v>25215.650880000001</v>
      </c>
    </row>
    <row r="149" spans="1:19" ht="15.75" x14ac:dyDescent="0.25">
      <c r="A149" s="191" t="s">
        <v>234</v>
      </c>
      <c r="B149" s="193"/>
      <c r="C149" s="193"/>
      <c r="D149" s="73">
        <v>278027.77</v>
      </c>
      <c r="E149" s="4">
        <f t="shared" si="93"/>
        <v>-191274.68000000002</v>
      </c>
      <c r="F149" s="73">
        <f t="shared" ref="F149:F157" si="99">G149+H149</f>
        <v>86753.09</v>
      </c>
      <c r="G149" s="73">
        <f>G150</f>
        <v>0</v>
      </c>
      <c r="H149" s="17">
        <f t="shared" si="66"/>
        <v>86753.09</v>
      </c>
      <c r="I149" s="73">
        <f>I150</f>
        <v>86753.09</v>
      </c>
      <c r="J149" s="73">
        <f t="shared" ref="J149:Q149" si="100">J150</f>
        <v>0</v>
      </c>
      <c r="K149" s="73">
        <f t="shared" si="100"/>
        <v>0</v>
      </c>
      <c r="L149" s="73">
        <f t="shared" si="100"/>
        <v>0</v>
      </c>
      <c r="M149" s="73">
        <f t="shared" si="100"/>
        <v>0</v>
      </c>
      <c r="N149" s="73">
        <f t="shared" si="100"/>
        <v>0</v>
      </c>
      <c r="O149" s="73">
        <f t="shared" si="100"/>
        <v>0</v>
      </c>
      <c r="P149" s="73">
        <f t="shared" si="100"/>
        <v>0</v>
      </c>
      <c r="Q149" s="73">
        <f t="shared" si="100"/>
        <v>760236.59000000008</v>
      </c>
      <c r="R149" s="4">
        <f t="shared" si="65"/>
        <v>282086.97544200002</v>
      </c>
      <c r="S149" s="152">
        <f t="shared" si="98"/>
        <v>286149.0278883648</v>
      </c>
    </row>
    <row r="150" spans="1:19" ht="15.75" x14ac:dyDescent="0.25">
      <c r="A150" s="154"/>
      <c r="B150" s="36">
        <v>3</v>
      </c>
      <c r="C150" s="9" t="s">
        <v>33</v>
      </c>
      <c r="D150" s="73">
        <v>278027.77</v>
      </c>
      <c r="E150" s="4">
        <f t="shared" si="93"/>
        <v>-191274.68000000002</v>
      </c>
      <c r="F150" s="73">
        <f t="shared" si="99"/>
        <v>86753.09</v>
      </c>
      <c r="G150" s="73">
        <f>G151+G168+G171</f>
        <v>0</v>
      </c>
      <c r="H150" s="17">
        <f t="shared" si="66"/>
        <v>86753.09</v>
      </c>
      <c r="I150" s="73">
        <f t="shared" ref="I150:Q150" si="101">I151+I168+I171</f>
        <v>86753.09</v>
      </c>
      <c r="J150" s="73">
        <f t="shared" si="101"/>
        <v>0</v>
      </c>
      <c r="K150" s="73">
        <f t="shared" si="101"/>
        <v>0</v>
      </c>
      <c r="L150" s="73">
        <f t="shared" si="101"/>
        <v>0</v>
      </c>
      <c r="M150" s="73">
        <f t="shared" si="101"/>
        <v>0</v>
      </c>
      <c r="N150" s="73">
        <f t="shared" si="101"/>
        <v>0</v>
      </c>
      <c r="O150" s="73">
        <f t="shared" si="101"/>
        <v>0</v>
      </c>
      <c r="P150" s="73">
        <f t="shared" si="101"/>
        <v>0</v>
      </c>
      <c r="Q150" s="73">
        <f t="shared" si="101"/>
        <v>760236.59000000008</v>
      </c>
      <c r="R150" s="4">
        <f t="shared" ref="R150:R165" si="102">(D150*1.46%)+D150</f>
        <v>282086.97544200002</v>
      </c>
      <c r="S150" s="152">
        <f t="shared" si="98"/>
        <v>286149.0278883648</v>
      </c>
    </row>
    <row r="151" spans="1:19" ht="15.75" x14ac:dyDescent="0.25">
      <c r="A151" s="155"/>
      <c r="B151" s="36">
        <v>32</v>
      </c>
      <c r="C151" s="16" t="s">
        <v>35</v>
      </c>
      <c r="D151" s="73">
        <v>69798.039999999994</v>
      </c>
      <c r="E151" s="4">
        <f t="shared" si="93"/>
        <v>16955.050000000003</v>
      </c>
      <c r="F151" s="73">
        <f t="shared" si="99"/>
        <v>86753.09</v>
      </c>
      <c r="G151" s="73">
        <f>G152+G154+G158+G162+G164</f>
        <v>0</v>
      </c>
      <c r="H151" s="17">
        <f t="shared" ref="H151:H167" si="103">I151+J151+K151+L151+M151+N151+O151+P151</f>
        <v>86753.09</v>
      </c>
      <c r="I151" s="73">
        <f>I152+I154+I158+I164</f>
        <v>86753.09</v>
      </c>
      <c r="J151" s="73">
        <f t="shared" ref="J151:P151" si="104">J152+J154+J158+J164</f>
        <v>0</v>
      </c>
      <c r="K151" s="73">
        <f t="shared" si="104"/>
        <v>0</v>
      </c>
      <c r="L151" s="73">
        <f t="shared" si="104"/>
        <v>0</v>
      </c>
      <c r="M151" s="73">
        <f t="shared" si="104"/>
        <v>0</v>
      </c>
      <c r="N151" s="73">
        <f t="shared" si="104"/>
        <v>0</v>
      </c>
      <c r="O151" s="73">
        <f t="shared" si="104"/>
        <v>0</v>
      </c>
      <c r="P151" s="73">
        <f t="shared" si="104"/>
        <v>0</v>
      </c>
      <c r="Q151" s="73">
        <f>Q152+Q154+Q158+Q162+Q164</f>
        <v>354377.14</v>
      </c>
      <c r="R151" s="4">
        <f t="shared" si="102"/>
        <v>70817.091383999999</v>
      </c>
      <c r="S151" s="152">
        <f t="shared" si="98"/>
        <v>71836.857499929596</v>
      </c>
    </row>
    <row r="152" spans="1:19" ht="15.75" x14ac:dyDescent="0.25">
      <c r="A152" s="154"/>
      <c r="B152" s="36">
        <v>321</v>
      </c>
      <c r="C152" s="16" t="s">
        <v>37</v>
      </c>
      <c r="D152" s="73">
        <v>4054.73</v>
      </c>
      <c r="E152" s="4">
        <f>F152-D152</f>
        <v>37168.43</v>
      </c>
      <c r="F152" s="73">
        <f>G152+H152</f>
        <v>41223.160000000003</v>
      </c>
      <c r="G152" s="73">
        <f>G153</f>
        <v>0</v>
      </c>
      <c r="H152" s="17">
        <f t="shared" si="103"/>
        <v>41223.160000000003</v>
      </c>
      <c r="I152" s="73">
        <f>I153</f>
        <v>41223.160000000003</v>
      </c>
      <c r="J152" s="73">
        <f t="shared" ref="J152:Q152" si="105">J153</f>
        <v>0</v>
      </c>
      <c r="K152" s="73">
        <f t="shared" si="105"/>
        <v>0</v>
      </c>
      <c r="L152" s="73">
        <f t="shared" si="105"/>
        <v>0</v>
      </c>
      <c r="M152" s="73">
        <f t="shared" si="105"/>
        <v>0</v>
      </c>
      <c r="N152" s="73">
        <f t="shared" si="105"/>
        <v>0</v>
      </c>
      <c r="O152" s="73">
        <f t="shared" si="105"/>
        <v>0</v>
      </c>
      <c r="P152" s="73">
        <f t="shared" si="105"/>
        <v>0</v>
      </c>
      <c r="Q152" s="73">
        <f t="shared" si="105"/>
        <v>27289.1</v>
      </c>
      <c r="R152" s="4">
        <f t="shared" si="102"/>
        <v>4113.9290579999997</v>
      </c>
      <c r="S152" s="152">
        <f t="shared" si="98"/>
        <v>4173.1696364352001</v>
      </c>
    </row>
    <row r="153" spans="1:19" ht="15.75" x14ac:dyDescent="0.25">
      <c r="A153" s="70" t="s">
        <v>265</v>
      </c>
      <c r="B153" s="26">
        <v>3211</v>
      </c>
      <c r="C153" s="14" t="s">
        <v>40</v>
      </c>
      <c r="D153" s="52">
        <v>4054.73</v>
      </c>
      <c r="E153" s="99">
        <f>F153-D153</f>
        <v>37168.43</v>
      </c>
      <c r="F153" s="52">
        <f>G153+H153</f>
        <v>41223.160000000003</v>
      </c>
      <c r="G153" s="52">
        <v>0</v>
      </c>
      <c r="H153" s="94">
        <f t="shared" si="103"/>
        <v>41223.160000000003</v>
      </c>
      <c r="I153" s="52">
        <v>41223.160000000003</v>
      </c>
      <c r="J153" s="52"/>
      <c r="K153" s="52"/>
      <c r="L153" s="52"/>
      <c r="M153" s="52"/>
      <c r="N153" s="52"/>
      <c r="O153" s="52"/>
      <c r="P153" s="52"/>
      <c r="Q153" s="52">
        <v>27289.1</v>
      </c>
      <c r="R153" s="99">
        <f t="shared" si="102"/>
        <v>4113.9290579999997</v>
      </c>
      <c r="S153" s="153">
        <f t="shared" si="98"/>
        <v>4173.1696364352001</v>
      </c>
    </row>
    <row r="154" spans="1:19" ht="15.75" x14ac:dyDescent="0.25">
      <c r="A154" s="70"/>
      <c r="B154" s="36">
        <v>322</v>
      </c>
      <c r="C154" s="16" t="s">
        <v>49</v>
      </c>
      <c r="D154" s="73">
        <v>3540</v>
      </c>
      <c r="E154" s="4">
        <f t="shared" si="93"/>
        <v>-3540</v>
      </c>
      <c r="F154" s="73">
        <f t="shared" si="99"/>
        <v>0</v>
      </c>
      <c r="G154" s="73">
        <f>SUM(G155:G157)</f>
        <v>0</v>
      </c>
      <c r="H154" s="17">
        <f t="shared" si="103"/>
        <v>0</v>
      </c>
      <c r="I154" s="73">
        <f>I155+I156+I157</f>
        <v>0</v>
      </c>
      <c r="J154" s="73">
        <f t="shared" ref="J154:Q154" si="106">J155+J156+J157</f>
        <v>0</v>
      </c>
      <c r="K154" s="73">
        <f t="shared" si="106"/>
        <v>0</v>
      </c>
      <c r="L154" s="73">
        <f t="shared" si="106"/>
        <v>0</v>
      </c>
      <c r="M154" s="73">
        <f t="shared" si="106"/>
        <v>0</v>
      </c>
      <c r="N154" s="73">
        <f t="shared" si="106"/>
        <v>0</v>
      </c>
      <c r="O154" s="73">
        <f t="shared" si="106"/>
        <v>0</v>
      </c>
      <c r="P154" s="73">
        <f t="shared" si="106"/>
        <v>0</v>
      </c>
      <c r="Q154" s="73">
        <f t="shared" si="106"/>
        <v>12284.220000000001</v>
      </c>
      <c r="R154" s="4">
        <f t="shared" si="102"/>
        <v>3591.6840000000002</v>
      </c>
      <c r="S154" s="152">
        <f t="shared" si="98"/>
        <v>3643.4042496000002</v>
      </c>
    </row>
    <row r="155" spans="1:19" ht="15.75" x14ac:dyDescent="0.25">
      <c r="A155" s="70" t="s">
        <v>266</v>
      </c>
      <c r="B155" s="26">
        <v>3221</v>
      </c>
      <c r="C155" s="14" t="s">
        <v>52</v>
      </c>
      <c r="D155" s="52">
        <v>1040</v>
      </c>
      <c r="E155" s="99">
        <f t="shared" si="93"/>
        <v>-1040</v>
      </c>
      <c r="F155" s="52">
        <f t="shared" si="99"/>
        <v>0</v>
      </c>
      <c r="G155" s="52">
        <v>0</v>
      </c>
      <c r="H155" s="94">
        <f t="shared" si="103"/>
        <v>0</v>
      </c>
      <c r="I155" s="52"/>
      <c r="J155" s="52"/>
      <c r="K155" s="52"/>
      <c r="L155" s="52"/>
      <c r="M155" s="52"/>
      <c r="N155" s="52"/>
      <c r="O155" s="52"/>
      <c r="P155" s="52"/>
      <c r="Q155" s="52">
        <v>1107</v>
      </c>
      <c r="R155" s="99">
        <f t="shared" si="102"/>
        <v>1055.184</v>
      </c>
      <c r="S155" s="153">
        <f t="shared" si="98"/>
        <v>1070.3786496</v>
      </c>
    </row>
    <row r="156" spans="1:19" ht="15.75" x14ac:dyDescent="0.25">
      <c r="A156" s="70" t="s">
        <v>267</v>
      </c>
      <c r="B156" s="71">
        <v>3222</v>
      </c>
      <c r="C156" s="76" t="s">
        <v>263</v>
      </c>
      <c r="D156" s="52">
        <v>0</v>
      </c>
      <c r="E156" s="99">
        <f t="shared" si="93"/>
        <v>0</v>
      </c>
      <c r="F156" s="52">
        <f t="shared" si="99"/>
        <v>0</v>
      </c>
      <c r="G156" s="52">
        <v>0</v>
      </c>
      <c r="H156" s="94">
        <f t="shared" si="103"/>
        <v>0</v>
      </c>
      <c r="I156" s="52"/>
      <c r="J156" s="52"/>
      <c r="K156" s="52"/>
      <c r="L156" s="52"/>
      <c r="M156" s="52"/>
      <c r="N156" s="52"/>
      <c r="O156" s="52"/>
      <c r="P156" s="52"/>
      <c r="Q156" s="52">
        <v>9556.52</v>
      </c>
      <c r="R156" s="99">
        <f t="shared" si="102"/>
        <v>0</v>
      </c>
      <c r="S156" s="153">
        <f t="shared" si="98"/>
        <v>0</v>
      </c>
    </row>
    <row r="157" spans="1:19" ht="15.75" x14ac:dyDescent="0.25">
      <c r="A157" s="79" t="s">
        <v>268</v>
      </c>
      <c r="B157" s="26">
        <v>3227</v>
      </c>
      <c r="C157" s="14" t="s">
        <v>66</v>
      </c>
      <c r="D157" s="52">
        <v>2500</v>
      </c>
      <c r="E157" s="99">
        <f t="shared" si="93"/>
        <v>-2500</v>
      </c>
      <c r="F157" s="52">
        <f t="shared" si="99"/>
        <v>0</v>
      </c>
      <c r="G157" s="73">
        <v>0</v>
      </c>
      <c r="H157" s="94">
        <f t="shared" si="103"/>
        <v>0</v>
      </c>
      <c r="I157" s="52"/>
      <c r="J157" s="73"/>
      <c r="K157" s="73"/>
      <c r="L157" s="73"/>
      <c r="M157" s="73"/>
      <c r="N157" s="73"/>
      <c r="O157" s="73"/>
      <c r="P157" s="73"/>
      <c r="Q157" s="52">
        <v>1620.7</v>
      </c>
      <c r="R157" s="99">
        <f t="shared" si="102"/>
        <v>2536.5</v>
      </c>
      <c r="S157" s="153">
        <f t="shared" si="98"/>
        <v>2573.0255999999999</v>
      </c>
    </row>
    <row r="158" spans="1:19" ht="15.75" x14ac:dyDescent="0.25">
      <c r="A158" s="155"/>
      <c r="B158" s="36">
        <v>323</v>
      </c>
      <c r="C158" s="16" t="s">
        <v>68</v>
      </c>
      <c r="D158" s="73">
        <v>61843.31</v>
      </c>
      <c r="E158" s="4">
        <f t="shared" si="93"/>
        <v>-17113.379999999997</v>
      </c>
      <c r="F158" s="73">
        <f>G158+H158</f>
        <v>44729.93</v>
      </c>
      <c r="G158" s="73">
        <v>0</v>
      </c>
      <c r="H158" s="17">
        <f t="shared" si="103"/>
        <v>44729.93</v>
      </c>
      <c r="I158" s="73">
        <f>I159+I160+I161</f>
        <v>44729.93</v>
      </c>
      <c r="J158" s="73">
        <f t="shared" ref="J158:Q158" si="107">J159+J160+J161</f>
        <v>0</v>
      </c>
      <c r="K158" s="73">
        <f t="shared" si="107"/>
        <v>0</v>
      </c>
      <c r="L158" s="73">
        <f t="shared" si="107"/>
        <v>0</v>
      </c>
      <c r="M158" s="73">
        <f t="shared" si="107"/>
        <v>0</v>
      </c>
      <c r="N158" s="73">
        <f t="shared" si="107"/>
        <v>0</v>
      </c>
      <c r="O158" s="73">
        <f t="shared" si="107"/>
        <v>0</v>
      </c>
      <c r="P158" s="73">
        <f t="shared" si="107"/>
        <v>0</v>
      </c>
      <c r="Q158" s="73">
        <f t="shared" si="107"/>
        <v>55987.98</v>
      </c>
      <c r="R158" s="4">
        <f t="shared" si="102"/>
        <v>62746.222325999996</v>
      </c>
      <c r="S158" s="152">
        <f t="shared" si="98"/>
        <v>63649.767927494395</v>
      </c>
    </row>
    <row r="159" spans="1:19" ht="15.75" x14ac:dyDescent="0.25">
      <c r="A159" s="70" t="s">
        <v>269</v>
      </c>
      <c r="B159" s="71">
        <v>3231</v>
      </c>
      <c r="C159" s="76" t="s">
        <v>71</v>
      </c>
      <c r="D159" s="52">
        <v>0</v>
      </c>
      <c r="E159" s="99">
        <f t="shared" si="93"/>
        <v>0</v>
      </c>
      <c r="F159" s="52">
        <f>G159+H159</f>
        <v>0</v>
      </c>
      <c r="G159" s="52">
        <v>0</v>
      </c>
      <c r="H159" s="94">
        <f t="shared" si="103"/>
        <v>0</v>
      </c>
      <c r="I159" s="52"/>
      <c r="J159" s="52"/>
      <c r="K159" s="52"/>
      <c r="L159" s="52"/>
      <c r="M159" s="52"/>
      <c r="N159" s="52"/>
      <c r="O159" s="52"/>
      <c r="P159" s="52"/>
      <c r="Q159" s="52">
        <v>873</v>
      </c>
      <c r="R159" s="99">
        <f t="shared" si="102"/>
        <v>0</v>
      </c>
      <c r="S159" s="153">
        <f t="shared" si="98"/>
        <v>0</v>
      </c>
    </row>
    <row r="160" spans="1:19" ht="15.75" x14ac:dyDescent="0.25">
      <c r="A160" s="70" t="s">
        <v>270</v>
      </c>
      <c r="B160" s="26">
        <v>3233</v>
      </c>
      <c r="C160" s="14" t="s">
        <v>77</v>
      </c>
      <c r="D160" s="52">
        <v>1420</v>
      </c>
      <c r="E160" s="99">
        <f t="shared" si="93"/>
        <v>-1420</v>
      </c>
      <c r="F160" s="52">
        <f t="shared" ref="F160:F161" si="108">G160+H160</f>
        <v>0</v>
      </c>
      <c r="G160" s="52">
        <v>0</v>
      </c>
      <c r="H160" s="94">
        <f t="shared" si="103"/>
        <v>0</v>
      </c>
      <c r="I160" s="52"/>
      <c r="J160" s="73"/>
      <c r="K160" s="73"/>
      <c r="L160" s="73"/>
      <c r="M160" s="73"/>
      <c r="N160" s="73"/>
      <c r="O160" s="73"/>
      <c r="P160" s="73"/>
      <c r="Q160" s="73"/>
      <c r="R160" s="99">
        <f t="shared" si="102"/>
        <v>1440.732</v>
      </c>
      <c r="S160" s="153">
        <f t="shared" si="98"/>
        <v>1461.4785408</v>
      </c>
    </row>
    <row r="161" spans="1:19" ht="15.75" x14ac:dyDescent="0.25">
      <c r="A161" s="70" t="s">
        <v>271</v>
      </c>
      <c r="B161" s="81">
        <v>3237</v>
      </c>
      <c r="C161" s="82" t="s">
        <v>89</v>
      </c>
      <c r="D161" s="52">
        <v>60423.31</v>
      </c>
      <c r="E161" s="99">
        <f t="shared" si="93"/>
        <v>-15693.379999999997</v>
      </c>
      <c r="F161" s="52">
        <f t="shared" si="108"/>
        <v>44729.93</v>
      </c>
      <c r="G161" s="60">
        <v>0</v>
      </c>
      <c r="H161" s="94">
        <f t="shared" si="103"/>
        <v>44729.93</v>
      </c>
      <c r="I161" s="60">
        <v>44729.93</v>
      </c>
      <c r="J161" s="60"/>
      <c r="K161" s="60"/>
      <c r="L161" s="60"/>
      <c r="M161" s="60"/>
      <c r="N161" s="60"/>
      <c r="O161" s="60"/>
      <c r="P161" s="60"/>
      <c r="Q161" s="60">
        <v>55114.98</v>
      </c>
      <c r="R161" s="99">
        <f t="shared" si="102"/>
        <v>61305.490325999999</v>
      </c>
      <c r="S161" s="153">
        <f t="shared" si="98"/>
        <v>62188.2893866944</v>
      </c>
    </row>
    <row r="162" spans="1:19" ht="15.75" x14ac:dyDescent="0.25">
      <c r="A162" s="156"/>
      <c r="B162" s="84">
        <v>324</v>
      </c>
      <c r="C162" s="9" t="s">
        <v>97</v>
      </c>
      <c r="D162" s="73">
        <v>0</v>
      </c>
      <c r="E162" s="4">
        <f t="shared" si="93"/>
        <v>0</v>
      </c>
      <c r="F162" s="73">
        <f t="shared" ref="F162:F167" si="109">G162+H162</f>
        <v>0</v>
      </c>
      <c r="G162" s="73">
        <f>G163</f>
        <v>0</v>
      </c>
      <c r="H162" s="17">
        <f t="shared" si="103"/>
        <v>0</v>
      </c>
      <c r="I162" s="73"/>
      <c r="J162" s="73"/>
      <c r="K162" s="73"/>
      <c r="L162" s="73"/>
      <c r="M162" s="73"/>
      <c r="N162" s="73"/>
      <c r="O162" s="73"/>
      <c r="P162" s="73"/>
      <c r="Q162" s="73">
        <f t="shared" ref="Q162" si="110">Q163</f>
        <v>248327.31</v>
      </c>
      <c r="R162" s="4">
        <f t="shared" si="102"/>
        <v>0</v>
      </c>
      <c r="S162" s="152">
        <f t="shared" si="98"/>
        <v>0</v>
      </c>
    </row>
    <row r="163" spans="1:19" ht="15.75" x14ac:dyDescent="0.25">
      <c r="A163" s="79" t="s">
        <v>272</v>
      </c>
      <c r="B163" s="85">
        <v>3241</v>
      </c>
      <c r="C163" s="86" t="s">
        <v>99</v>
      </c>
      <c r="D163" s="52">
        <v>0</v>
      </c>
      <c r="E163" s="99">
        <f t="shared" si="93"/>
        <v>39295.74</v>
      </c>
      <c r="F163" s="52">
        <f t="shared" si="109"/>
        <v>39295.74</v>
      </c>
      <c r="G163" s="52">
        <v>0</v>
      </c>
      <c r="H163" s="94">
        <f t="shared" si="103"/>
        <v>39295.74</v>
      </c>
      <c r="I163" s="52">
        <v>39295.74</v>
      </c>
      <c r="J163" s="52"/>
      <c r="K163" s="52"/>
      <c r="L163" s="52"/>
      <c r="M163" s="52"/>
      <c r="N163" s="52"/>
      <c r="O163" s="52"/>
      <c r="P163" s="52"/>
      <c r="Q163" s="52">
        <v>248327.31</v>
      </c>
      <c r="R163" s="99">
        <f t="shared" si="102"/>
        <v>0</v>
      </c>
      <c r="S163" s="153">
        <f t="shared" si="98"/>
        <v>0</v>
      </c>
    </row>
    <row r="164" spans="1:19" ht="15.75" customHeight="1" x14ac:dyDescent="0.25">
      <c r="A164" s="155"/>
      <c r="B164" s="78">
        <v>329</v>
      </c>
      <c r="C164" s="83" t="s">
        <v>101</v>
      </c>
      <c r="D164" s="73">
        <v>360</v>
      </c>
      <c r="E164" s="4">
        <f t="shared" si="93"/>
        <v>440</v>
      </c>
      <c r="F164" s="73">
        <f t="shared" si="109"/>
        <v>800</v>
      </c>
      <c r="G164" s="73">
        <f>G165</f>
        <v>0</v>
      </c>
      <c r="H164" s="17">
        <f t="shared" si="103"/>
        <v>800</v>
      </c>
      <c r="I164" s="73">
        <f>I165+I166+I167</f>
        <v>800</v>
      </c>
      <c r="J164" s="73">
        <f t="shared" ref="J164:Q164" si="111">J165+J166+J167</f>
        <v>0</v>
      </c>
      <c r="K164" s="73">
        <f t="shared" si="111"/>
        <v>0</v>
      </c>
      <c r="L164" s="73">
        <f t="shared" si="111"/>
        <v>0</v>
      </c>
      <c r="M164" s="73">
        <f t="shared" si="111"/>
        <v>0</v>
      </c>
      <c r="N164" s="73">
        <f t="shared" si="111"/>
        <v>0</v>
      </c>
      <c r="O164" s="73">
        <f t="shared" si="111"/>
        <v>0</v>
      </c>
      <c r="P164" s="73">
        <f t="shared" si="111"/>
        <v>0</v>
      </c>
      <c r="Q164" s="73">
        <f t="shared" si="111"/>
        <v>10488.53</v>
      </c>
      <c r="R164" s="4">
        <f t="shared" si="102"/>
        <v>365.25599999999997</v>
      </c>
      <c r="S164" s="152">
        <f t="shared" si="98"/>
        <v>370.51568639999999</v>
      </c>
    </row>
    <row r="165" spans="1:19" ht="15.75" x14ac:dyDescent="0.25">
      <c r="A165" s="70" t="s">
        <v>273</v>
      </c>
      <c r="B165" s="81">
        <v>3292</v>
      </c>
      <c r="C165" s="210" t="s">
        <v>105</v>
      </c>
      <c r="D165" s="60">
        <v>360</v>
      </c>
      <c r="E165" s="216">
        <f t="shared" si="93"/>
        <v>-360</v>
      </c>
      <c r="F165" s="60">
        <f t="shared" si="109"/>
        <v>0</v>
      </c>
      <c r="G165" s="60">
        <v>0</v>
      </c>
      <c r="H165" s="211">
        <f t="shared" si="103"/>
        <v>0</v>
      </c>
      <c r="I165" s="60"/>
      <c r="J165" s="60"/>
      <c r="K165" s="60"/>
      <c r="L165" s="60"/>
      <c r="M165" s="60"/>
      <c r="N165" s="60"/>
      <c r="O165" s="60"/>
      <c r="P165" s="60"/>
      <c r="Q165" s="215"/>
      <c r="R165" s="100">
        <f t="shared" si="102"/>
        <v>365.25599999999997</v>
      </c>
      <c r="S165" s="153">
        <f t="shared" si="98"/>
        <v>370.51568639999999</v>
      </c>
    </row>
    <row r="166" spans="1:19" ht="15.75" x14ac:dyDescent="0.25">
      <c r="A166" s="212">
        <v>75</v>
      </c>
      <c r="B166" s="26">
        <v>3293</v>
      </c>
      <c r="C166" s="88" t="s">
        <v>108</v>
      </c>
      <c r="D166" s="52">
        <v>0</v>
      </c>
      <c r="E166" s="216">
        <f t="shared" si="93"/>
        <v>0</v>
      </c>
      <c r="F166" s="60">
        <f t="shared" si="109"/>
        <v>0</v>
      </c>
      <c r="G166" s="60">
        <v>0</v>
      </c>
      <c r="H166" s="211">
        <f t="shared" si="103"/>
        <v>0</v>
      </c>
      <c r="I166" s="203"/>
      <c r="J166" s="203"/>
      <c r="K166" s="203"/>
      <c r="L166" s="203"/>
      <c r="M166" s="203"/>
      <c r="N166" s="203"/>
      <c r="O166" s="203"/>
      <c r="P166" s="203"/>
      <c r="Q166" s="215">
        <v>2263.5</v>
      </c>
      <c r="R166" s="203"/>
      <c r="S166" s="219"/>
    </row>
    <row r="167" spans="1:19" ht="17.25" customHeight="1" x14ac:dyDescent="0.25">
      <c r="A167">
        <v>76</v>
      </c>
      <c r="B167" s="71">
        <v>3299</v>
      </c>
      <c r="C167" s="72" t="s">
        <v>116</v>
      </c>
      <c r="D167" s="52">
        <v>0</v>
      </c>
      <c r="E167" s="175">
        <f t="shared" si="93"/>
        <v>800</v>
      </c>
      <c r="F167" s="60">
        <f t="shared" si="109"/>
        <v>800</v>
      </c>
      <c r="G167" s="60">
        <v>0</v>
      </c>
      <c r="H167" s="211">
        <f t="shared" si="103"/>
        <v>800</v>
      </c>
      <c r="I167" s="220">
        <v>800</v>
      </c>
      <c r="J167" s="217"/>
      <c r="K167" s="217"/>
      <c r="L167" s="217"/>
      <c r="M167" s="217"/>
      <c r="N167" s="217"/>
      <c r="O167" s="217"/>
      <c r="P167" s="203"/>
      <c r="Q167" s="215">
        <v>8225.0300000000007</v>
      </c>
      <c r="R167" s="203"/>
      <c r="S167" s="219"/>
    </row>
    <row r="168" spans="1:19" ht="31.5" x14ac:dyDescent="0.25">
      <c r="A168" s="79"/>
      <c r="B168" s="36">
        <v>36</v>
      </c>
      <c r="C168" s="214" t="s">
        <v>252</v>
      </c>
      <c r="D168" s="213">
        <v>177211.65</v>
      </c>
      <c r="E168" s="4">
        <f t="shared" ref="E168:E196" si="112">F168-D168</f>
        <v>-177211.65</v>
      </c>
      <c r="F168" s="73">
        <f t="shared" ref="F168:F174" si="113">G168+H168</f>
        <v>0</v>
      </c>
      <c r="G168" s="73">
        <f>G169</f>
        <v>0</v>
      </c>
      <c r="H168" s="17">
        <f t="shared" ref="H168:H195" si="114">I168+J168+K168+L168+M168+N168+O168+P168</f>
        <v>0</v>
      </c>
      <c r="I168" s="73">
        <f>I169</f>
        <v>0</v>
      </c>
      <c r="J168" s="77">
        <f t="shared" ref="J168:Q169" si="115">J169</f>
        <v>0</v>
      </c>
      <c r="K168" s="73">
        <f t="shared" si="115"/>
        <v>0</v>
      </c>
      <c r="L168" s="73">
        <f t="shared" si="115"/>
        <v>0</v>
      </c>
      <c r="M168" s="73">
        <f t="shared" si="115"/>
        <v>0</v>
      </c>
      <c r="N168" s="73">
        <f t="shared" si="115"/>
        <v>0</v>
      </c>
      <c r="O168" s="73">
        <f t="shared" si="115"/>
        <v>0</v>
      </c>
      <c r="P168" s="73">
        <f t="shared" si="115"/>
        <v>0</v>
      </c>
      <c r="Q168" s="73">
        <f t="shared" si="115"/>
        <v>343823.28</v>
      </c>
      <c r="R168" s="4">
        <f t="shared" ref="R168:R197" si="116">(D168*1.46%)+D168</f>
        <v>179798.94008999999</v>
      </c>
      <c r="S168" s="218">
        <f t="shared" ref="S168:S190" si="117">(R168*1.44%)+R168</f>
        <v>182388.04482729599</v>
      </c>
    </row>
    <row r="169" spans="1:19" ht="15.75" x14ac:dyDescent="0.25">
      <c r="A169" s="155"/>
      <c r="B169" s="36">
        <v>361</v>
      </c>
      <c r="C169" s="75" t="s">
        <v>253</v>
      </c>
      <c r="D169" s="73">
        <v>177211.65</v>
      </c>
      <c r="E169" s="4">
        <f t="shared" si="112"/>
        <v>-177211.65</v>
      </c>
      <c r="F169" s="73">
        <f t="shared" si="113"/>
        <v>0</v>
      </c>
      <c r="G169" s="73">
        <f>G170</f>
        <v>0</v>
      </c>
      <c r="H169" s="17">
        <f t="shared" si="114"/>
        <v>0</v>
      </c>
      <c r="I169" s="73">
        <f>I170</f>
        <v>0</v>
      </c>
      <c r="J169" s="73">
        <f t="shared" si="115"/>
        <v>0</v>
      </c>
      <c r="K169" s="73">
        <f t="shared" si="115"/>
        <v>0</v>
      </c>
      <c r="L169" s="73">
        <f t="shared" si="115"/>
        <v>0</v>
      </c>
      <c r="M169" s="73">
        <f t="shared" si="115"/>
        <v>0</v>
      </c>
      <c r="N169" s="73">
        <f t="shared" si="115"/>
        <v>0</v>
      </c>
      <c r="O169" s="73">
        <f t="shared" si="115"/>
        <v>0</v>
      </c>
      <c r="P169" s="73">
        <f t="shared" si="115"/>
        <v>0</v>
      </c>
      <c r="Q169" s="73">
        <f t="shared" si="115"/>
        <v>343823.28</v>
      </c>
      <c r="R169" s="4">
        <f t="shared" si="116"/>
        <v>179798.94008999999</v>
      </c>
      <c r="S169" s="152">
        <f t="shared" si="117"/>
        <v>182388.04482729599</v>
      </c>
    </row>
    <row r="170" spans="1:19" ht="15.75" x14ac:dyDescent="0.25">
      <c r="A170" s="70" t="s">
        <v>274</v>
      </c>
      <c r="B170" s="26">
        <v>3611</v>
      </c>
      <c r="C170" s="158" t="s">
        <v>254</v>
      </c>
      <c r="D170" s="52">
        <v>177211.65</v>
      </c>
      <c r="E170" s="99">
        <f t="shared" si="112"/>
        <v>-177211.65</v>
      </c>
      <c r="F170" s="73">
        <f t="shared" si="113"/>
        <v>0</v>
      </c>
      <c r="G170" s="52">
        <v>0</v>
      </c>
      <c r="H170" s="94">
        <f t="shared" si="114"/>
        <v>0</v>
      </c>
      <c r="I170" s="52"/>
      <c r="J170" s="52"/>
      <c r="K170" s="52"/>
      <c r="L170" s="52"/>
      <c r="M170" s="52"/>
      <c r="N170" s="52"/>
      <c r="O170" s="52"/>
      <c r="P170" s="52"/>
      <c r="Q170" s="52">
        <v>343823.28</v>
      </c>
      <c r="R170" s="99">
        <f t="shared" si="116"/>
        <v>179798.94008999999</v>
      </c>
      <c r="S170" s="153">
        <f t="shared" si="117"/>
        <v>182388.04482729599</v>
      </c>
    </row>
    <row r="171" spans="1:19" ht="19.5" customHeight="1" x14ac:dyDescent="0.25">
      <c r="A171" s="79"/>
      <c r="B171" s="36">
        <v>38</v>
      </c>
      <c r="C171" s="75" t="s">
        <v>179</v>
      </c>
      <c r="D171" s="73">
        <v>31018.080000000002</v>
      </c>
      <c r="E171" s="4">
        <f t="shared" si="112"/>
        <v>-31018.080000000002</v>
      </c>
      <c r="F171" s="73">
        <f t="shared" si="113"/>
        <v>0</v>
      </c>
      <c r="G171" s="73">
        <f>G172</f>
        <v>0</v>
      </c>
      <c r="H171" s="17">
        <f t="shared" si="114"/>
        <v>0</v>
      </c>
      <c r="I171" s="73">
        <f>I172</f>
        <v>0</v>
      </c>
      <c r="J171" s="73">
        <f t="shared" ref="J171:Q172" si="118">J172</f>
        <v>0</v>
      </c>
      <c r="K171" s="73">
        <f t="shared" si="118"/>
        <v>0</v>
      </c>
      <c r="L171" s="73">
        <f t="shared" si="118"/>
        <v>0</v>
      </c>
      <c r="M171" s="73">
        <f t="shared" si="118"/>
        <v>0</v>
      </c>
      <c r="N171" s="73">
        <f t="shared" si="118"/>
        <v>0</v>
      </c>
      <c r="O171" s="73">
        <f t="shared" si="118"/>
        <v>0</v>
      </c>
      <c r="P171" s="73">
        <f t="shared" si="118"/>
        <v>0</v>
      </c>
      <c r="Q171" s="73">
        <f t="shared" si="118"/>
        <v>62036.17</v>
      </c>
      <c r="R171" s="4">
        <f t="shared" si="116"/>
        <v>31470.943968000003</v>
      </c>
      <c r="S171" s="152">
        <f t="shared" si="117"/>
        <v>31924.125561139204</v>
      </c>
    </row>
    <row r="172" spans="1:19" ht="22.5" customHeight="1" x14ac:dyDescent="0.25">
      <c r="A172" s="155"/>
      <c r="B172" s="36">
        <v>381</v>
      </c>
      <c r="C172" s="75" t="s">
        <v>181</v>
      </c>
      <c r="D172" s="73">
        <v>31018.080000000002</v>
      </c>
      <c r="E172" s="4">
        <f t="shared" si="112"/>
        <v>-31018.080000000002</v>
      </c>
      <c r="F172" s="73">
        <f t="shared" si="113"/>
        <v>0</v>
      </c>
      <c r="G172" s="73">
        <f>G173</f>
        <v>0</v>
      </c>
      <c r="H172" s="17">
        <f t="shared" si="114"/>
        <v>0</v>
      </c>
      <c r="I172" s="73">
        <f>I173</f>
        <v>0</v>
      </c>
      <c r="J172" s="73">
        <f t="shared" si="118"/>
        <v>0</v>
      </c>
      <c r="K172" s="73">
        <f t="shared" si="118"/>
        <v>0</v>
      </c>
      <c r="L172" s="73">
        <f t="shared" si="118"/>
        <v>0</v>
      </c>
      <c r="M172" s="73">
        <f t="shared" si="118"/>
        <v>0</v>
      </c>
      <c r="N172" s="73">
        <f t="shared" si="118"/>
        <v>0</v>
      </c>
      <c r="O172" s="73">
        <f t="shared" si="118"/>
        <v>0</v>
      </c>
      <c r="P172" s="73">
        <f t="shared" si="118"/>
        <v>0</v>
      </c>
      <c r="Q172" s="73">
        <f t="shared" si="118"/>
        <v>62036.17</v>
      </c>
      <c r="R172" s="4">
        <f t="shared" si="116"/>
        <v>31470.943968000003</v>
      </c>
      <c r="S172" s="177">
        <f t="shared" si="117"/>
        <v>31924.125561139204</v>
      </c>
    </row>
    <row r="173" spans="1:19" ht="17.25" customHeight="1" x14ac:dyDescent="0.25">
      <c r="A173" s="70" t="s">
        <v>275</v>
      </c>
      <c r="B173" s="26">
        <v>3813</v>
      </c>
      <c r="C173" s="158" t="s">
        <v>255</v>
      </c>
      <c r="D173" s="52">
        <v>31018.080000000002</v>
      </c>
      <c r="E173" s="99">
        <f t="shared" si="112"/>
        <v>-31018.080000000002</v>
      </c>
      <c r="F173" s="52">
        <f t="shared" si="113"/>
        <v>0</v>
      </c>
      <c r="G173" s="52">
        <v>0</v>
      </c>
      <c r="H173" s="94">
        <f t="shared" si="114"/>
        <v>0</v>
      </c>
      <c r="I173" s="74"/>
      <c r="J173" s="52"/>
      <c r="K173" s="52"/>
      <c r="L173" s="52"/>
      <c r="M173" s="52"/>
      <c r="N173" s="52"/>
      <c r="O173" s="52"/>
      <c r="P173" s="52"/>
      <c r="Q173" s="52">
        <v>62036.17</v>
      </c>
      <c r="R173" s="99">
        <f t="shared" si="116"/>
        <v>31470.943968000003</v>
      </c>
      <c r="S173" s="176">
        <f t="shared" si="117"/>
        <v>31924.125561139204</v>
      </c>
    </row>
    <row r="174" spans="1:19" ht="37.5" customHeight="1" x14ac:dyDescent="0.25">
      <c r="A174" s="280" t="s">
        <v>235</v>
      </c>
      <c r="B174" s="281"/>
      <c r="C174" s="282"/>
      <c r="D174" s="73">
        <v>11123838</v>
      </c>
      <c r="E174" s="4">
        <f t="shared" si="112"/>
        <v>15193</v>
      </c>
      <c r="F174" s="73">
        <f t="shared" si="113"/>
        <v>11139031</v>
      </c>
      <c r="G174" s="77">
        <f>G175</f>
        <v>0</v>
      </c>
      <c r="H174" s="17">
        <f t="shared" si="114"/>
        <v>11139031</v>
      </c>
      <c r="I174" s="73">
        <f>I175+I192</f>
        <v>11139031</v>
      </c>
      <c r="J174" s="73">
        <f t="shared" ref="J174:P174" si="119">J175+J192</f>
        <v>0</v>
      </c>
      <c r="K174" s="73">
        <f t="shared" si="119"/>
        <v>0</v>
      </c>
      <c r="L174" s="73">
        <f t="shared" si="119"/>
        <v>0</v>
      </c>
      <c r="M174" s="73">
        <f t="shared" si="119"/>
        <v>0</v>
      </c>
      <c r="N174" s="73">
        <f t="shared" si="119"/>
        <v>0</v>
      </c>
      <c r="O174" s="73">
        <f t="shared" si="119"/>
        <v>0</v>
      </c>
      <c r="P174" s="73">
        <f t="shared" si="119"/>
        <v>0</v>
      </c>
      <c r="Q174" s="180">
        <f>Q175+Q191</f>
        <v>8620</v>
      </c>
      <c r="R174" s="4">
        <f t="shared" si="116"/>
        <v>11286246.0348</v>
      </c>
      <c r="S174" s="177">
        <f t="shared" si="117"/>
        <v>11448767.97770112</v>
      </c>
    </row>
    <row r="175" spans="1:19" ht="15.75" x14ac:dyDescent="0.25">
      <c r="A175" s="159"/>
      <c r="B175" s="36">
        <v>3</v>
      </c>
      <c r="C175" s="9" t="s">
        <v>33</v>
      </c>
      <c r="D175" s="73">
        <v>11123838</v>
      </c>
      <c r="E175" s="4">
        <f t="shared" si="112"/>
        <v>-53315</v>
      </c>
      <c r="F175" s="73">
        <f t="shared" ref="F175:F180" si="120">G175+H175</f>
        <v>11070523</v>
      </c>
      <c r="G175" s="73">
        <f>G176+G186</f>
        <v>0</v>
      </c>
      <c r="H175" s="17">
        <f t="shared" si="114"/>
        <v>11070523</v>
      </c>
      <c r="I175" s="73">
        <f>I176+I186</f>
        <v>11070523</v>
      </c>
      <c r="J175" s="73">
        <f t="shared" ref="J175:P175" si="121">J176+J186</f>
        <v>0</v>
      </c>
      <c r="K175" s="73">
        <f t="shared" si="121"/>
        <v>0</v>
      </c>
      <c r="L175" s="73">
        <f t="shared" si="121"/>
        <v>0</v>
      </c>
      <c r="M175" s="73">
        <f t="shared" si="121"/>
        <v>0</v>
      </c>
      <c r="N175" s="73">
        <f t="shared" si="121"/>
        <v>0</v>
      </c>
      <c r="O175" s="73">
        <f t="shared" si="121"/>
        <v>0</v>
      </c>
      <c r="P175" s="73">
        <f t="shared" si="121"/>
        <v>0</v>
      </c>
      <c r="Q175" s="73">
        <f t="shared" ref="Q175" si="122">Q176+Q186</f>
        <v>0</v>
      </c>
      <c r="R175" s="4">
        <f t="shared" si="116"/>
        <v>11286246.0348</v>
      </c>
      <c r="S175" s="177">
        <f t="shared" si="117"/>
        <v>11448767.97770112</v>
      </c>
    </row>
    <row r="176" spans="1:19" ht="15.75" x14ac:dyDescent="0.25">
      <c r="A176" s="155"/>
      <c r="B176" s="78">
        <v>31</v>
      </c>
      <c r="C176" s="75" t="s">
        <v>190</v>
      </c>
      <c r="D176" s="73">
        <v>11079488</v>
      </c>
      <c r="E176" s="4">
        <f t="shared" si="112"/>
        <v>-49907</v>
      </c>
      <c r="F176" s="73">
        <f t="shared" si="120"/>
        <v>11029581</v>
      </c>
      <c r="G176" s="73">
        <f>G177+G181+G183</f>
        <v>0</v>
      </c>
      <c r="H176" s="17">
        <f t="shared" si="114"/>
        <v>11029581</v>
      </c>
      <c r="I176" s="73">
        <f>I177+I181+I183</f>
        <v>11029581</v>
      </c>
      <c r="J176" s="73">
        <f t="shared" ref="J176:Q176" si="123">J177+J181+J183</f>
        <v>0</v>
      </c>
      <c r="K176" s="73">
        <f t="shared" si="123"/>
        <v>0</v>
      </c>
      <c r="L176" s="73">
        <f t="shared" si="123"/>
        <v>0</v>
      </c>
      <c r="M176" s="73">
        <f t="shared" si="123"/>
        <v>0</v>
      </c>
      <c r="N176" s="73">
        <f t="shared" si="123"/>
        <v>0</v>
      </c>
      <c r="O176" s="73">
        <f t="shared" si="123"/>
        <v>0</v>
      </c>
      <c r="P176" s="73">
        <f t="shared" si="123"/>
        <v>0</v>
      </c>
      <c r="Q176" s="73">
        <f t="shared" si="123"/>
        <v>0</v>
      </c>
      <c r="R176" s="4">
        <f t="shared" si="116"/>
        <v>11241248.524800001</v>
      </c>
      <c r="S176" s="152">
        <f t="shared" si="117"/>
        <v>11403122.503557121</v>
      </c>
    </row>
    <row r="177" spans="1:19" ht="15.75" x14ac:dyDescent="0.25">
      <c r="A177" s="70"/>
      <c r="B177" s="36">
        <v>311</v>
      </c>
      <c r="C177" s="157" t="s">
        <v>256</v>
      </c>
      <c r="D177" s="73">
        <v>9059925</v>
      </c>
      <c r="E177" s="4">
        <f t="shared" si="112"/>
        <v>7561</v>
      </c>
      <c r="F177" s="73">
        <f t="shared" si="120"/>
        <v>9067486</v>
      </c>
      <c r="G177" s="73">
        <f>G178+G179+G180</f>
        <v>0</v>
      </c>
      <c r="H177" s="17">
        <f t="shared" si="114"/>
        <v>9067486</v>
      </c>
      <c r="I177" s="73">
        <f>I178+I179+I180</f>
        <v>9067486</v>
      </c>
      <c r="J177" s="73">
        <f t="shared" ref="J177:Q177" si="124">J178+J179+J180</f>
        <v>0</v>
      </c>
      <c r="K177" s="73">
        <f t="shared" si="124"/>
        <v>0</v>
      </c>
      <c r="L177" s="73">
        <f t="shared" si="124"/>
        <v>0</v>
      </c>
      <c r="M177" s="73">
        <f t="shared" si="124"/>
        <v>0</v>
      </c>
      <c r="N177" s="73">
        <f t="shared" si="124"/>
        <v>0</v>
      </c>
      <c r="O177" s="73">
        <f t="shared" si="124"/>
        <v>0</v>
      </c>
      <c r="P177" s="73">
        <f t="shared" si="124"/>
        <v>0</v>
      </c>
      <c r="Q177" s="73">
        <f t="shared" si="124"/>
        <v>0</v>
      </c>
      <c r="R177" s="4">
        <f t="shared" si="116"/>
        <v>9192199.9049999993</v>
      </c>
      <c r="S177" s="152">
        <f t="shared" si="117"/>
        <v>9324567.5836319998</v>
      </c>
    </row>
    <row r="178" spans="1:19" ht="15.75" x14ac:dyDescent="0.25">
      <c r="A178" s="70" t="s">
        <v>276</v>
      </c>
      <c r="B178" s="26">
        <v>3111</v>
      </c>
      <c r="C178" s="14" t="s">
        <v>194</v>
      </c>
      <c r="D178" s="52">
        <v>8793044</v>
      </c>
      <c r="E178" s="99">
        <f t="shared" si="112"/>
        <v>7561</v>
      </c>
      <c r="F178" s="52">
        <f t="shared" si="120"/>
        <v>8800605</v>
      </c>
      <c r="G178" s="52">
        <v>0</v>
      </c>
      <c r="H178" s="94">
        <f t="shared" si="114"/>
        <v>8800605</v>
      </c>
      <c r="I178" s="52">
        <v>8800605</v>
      </c>
      <c r="J178" s="52"/>
      <c r="K178" s="52"/>
      <c r="L178" s="52"/>
      <c r="M178" s="52"/>
      <c r="N178" s="52"/>
      <c r="O178" s="52"/>
      <c r="P178" s="52"/>
      <c r="Q178" s="52"/>
      <c r="R178" s="99">
        <f t="shared" si="116"/>
        <v>8921422.4423999991</v>
      </c>
      <c r="S178" s="153">
        <f t="shared" si="117"/>
        <v>9049890.9255705588</v>
      </c>
    </row>
    <row r="179" spans="1:19" ht="15.75" x14ac:dyDescent="0.25">
      <c r="A179" s="70" t="s">
        <v>277</v>
      </c>
      <c r="B179" s="26">
        <v>3113</v>
      </c>
      <c r="C179" s="14" t="s">
        <v>257</v>
      </c>
      <c r="D179" s="52">
        <v>263296</v>
      </c>
      <c r="E179" s="99">
        <f t="shared" si="112"/>
        <v>0</v>
      </c>
      <c r="F179" s="52">
        <f t="shared" si="120"/>
        <v>263296</v>
      </c>
      <c r="G179" s="52">
        <v>0</v>
      </c>
      <c r="H179" s="94">
        <f t="shared" si="114"/>
        <v>263296</v>
      </c>
      <c r="I179" s="52">
        <v>263296</v>
      </c>
      <c r="J179" s="52"/>
      <c r="K179" s="52"/>
      <c r="L179" s="52"/>
      <c r="M179" s="52"/>
      <c r="N179" s="52"/>
      <c r="O179" s="52"/>
      <c r="P179" s="52"/>
      <c r="Q179" s="52"/>
      <c r="R179" s="99">
        <f t="shared" si="116"/>
        <v>267140.12160000001</v>
      </c>
      <c r="S179" s="153">
        <f t="shared" si="117"/>
        <v>270986.93935104</v>
      </c>
    </row>
    <row r="180" spans="1:19" ht="15.75" x14ac:dyDescent="0.25">
      <c r="A180" s="79" t="s">
        <v>278</v>
      </c>
      <c r="B180" s="26">
        <v>3114</v>
      </c>
      <c r="C180" s="14" t="s">
        <v>260</v>
      </c>
      <c r="D180" s="52">
        <v>3585</v>
      </c>
      <c r="E180" s="99">
        <f t="shared" si="112"/>
        <v>0</v>
      </c>
      <c r="F180" s="52">
        <f t="shared" si="120"/>
        <v>3585</v>
      </c>
      <c r="G180" s="52">
        <v>0</v>
      </c>
      <c r="H180" s="94">
        <f t="shared" si="114"/>
        <v>3585</v>
      </c>
      <c r="I180" s="52">
        <v>3585</v>
      </c>
      <c r="J180" s="52"/>
      <c r="K180" s="52"/>
      <c r="L180" s="52"/>
      <c r="M180" s="52"/>
      <c r="N180" s="52"/>
      <c r="O180" s="52"/>
      <c r="P180" s="52"/>
      <c r="Q180" s="52"/>
      <c r="R180" s="99">
        <f t="shared" si="116"/>
        <v>3637.3409999999999</v>
      </c>
      <c r="S180" s="153">
        <f t="shared" si="117"/>
        <v>3689.7187104</v>
      </c>
    </row>
    <row r="181" spans="1:19" ht="15.75" x14ac:dyDescent="0.25">
      <c r="A181" s="155"/>
      <c r="B181" s="36">
        <v>312</v>
      </c>
      <c r="C181" s="16" t="s">
        <v>196</v>
      </c>
      <c r="D181" s="73">
        <v>461256</v>
      </c>
      <c r="E181" s="4">
        <f t="shared" si="112"/>
        <v>0</v>
      </c>
      <c r="F181" s="73">
        <f t="shared" ref="F181:F194" si="125">G181+H181</f>
        <v>461256</v>
      </c>
      <c r="G181" s="73">
        <f>G182</f>
        <v>0</v>
      </c>
      <c r="H181" s="17">
        <f t="shared" si="114"/>
        <v>461256</v>
      </c>
      <c r="I181" s="73">
        <f>I182</f>
        <v>461256</v>
      </c>
      <c r="J181" s="73">
        <f t="shared" ref="J181:Q181" si="126">J182</f>
        <v>0</v>
      </c>
      <c r="K181" s="73">
        <f t="shared" si="126"/>
        <v>0</v>
      </c>
      <c r="L181" s="73">
        <f t="shared" si="126"/>
        <v>0</v>
      </c>
      <c r="M181" s="73">
        <f t="shared" si="126"/>
        <v>0</v>
      </c>
      <c r="N181" s="73">
        <f t="shared" si="126"/>
        <v>0</v>
      </c>
      <c r="O181" s="73">
        <f t="shared" si="126"/>
        <v>0</v>
      </c>
      <c r="P181" s="73">
        <f t="shared" si="126"/>
        <v>0</v>
      </c>
      <c r="Q181" s="73">
        <f t="shared" si="126"/>
        <v>0</v>
      </c>
      <c r="R181" s="4">
        <f t="shared" si="116"/>
        <v>467990.33760000003</v>
      </c>
      <c r="S181" s="152">
        <f t="shared" si="117"/>
        <v>474729.39846144005</v>
      </c>
    </row>
    <row r="182" spans="1:19" ht="15.75" x14ac:dyDescent="0.25">
      <c r="A182" s="79" t="s">
        <v>464</v>
      </c>
      <c r="B182" s="26">
        <v>3121</v>
      </c>
      <c r="C182" s="14" t="s">
        <v>198</v>
      </c>
      <c r="D182" s="52">
        <v>461256</v>
      </c>
      <c r="E182" s="99">
        <f t="shared" si="112"/>
        <v>0</v>
      </c>
      <c r="F182" s="52">
        <f t="shared" si="125"/>
        <v>461256</v>
      </c>
      <c r="G182" s="52">
        <v>0</v>
      </c>
      <c r="H182" s="94">
        <f t="shared" si="114"/>
        <v>461256</v>
      </c>
      <c r="I182" s="52">
        <v>461256</v>
      </c>
      <c r="J182" s="52"/>
      <c r="K182" s="52"/>
      <c r="L182" s="52"/>
      <c r="M182" s="52"/>
      <c r="N182" s="52"/>
      <c r="O182" s="52"/>
      <c r="P182" s="52"/>
      <c r="Q182" s="52"/>
      <c r="R182" s="99">
        <f t="shared" si="116"/>
        <v>467990.33760000003</v>
      </c>
      <c r="S182" s="153">
        <f t="shared" si="117"/>
        <v>474729.39846144005</v>
      </c>
    </row>
    <row r="183" spans="1:19" ht="15.75" x14ac:dyDescent="0.25">
      <c r="A183" s="159"/>
      <c r="B183" s="36">
        <v>313</v>
      </c>
      <c r="C183" s="16" t="s">
        <v>258</v>
      </c>
      <c r="D183" s="73">
        <v>1558307</v>
      </c>
      <c r="E183" s="4">
        <f t="shared" si="112"/>
        <v>-57468</v>
      </c>
      <c r="F183" s="73">
        <f t="shared" si="125"/>
        <v>1500839</v>
      </c>
      <c r="G183" s="73">
        <f>G184+G185</f>
        <v>0</v>
      </c>
      <c r="H183" s="17">
        <f t="shared" si="114"/>
        <v>1500839</v>
      </c>
      <c r="I183" s="73">
        <f>I184+I185</f>
        <v>1500839</v>
      </c>
      <c r="J183" s="73">
        <f t="shared" ref="J183:Q183" si="127">J184+J185</f>
        <v>0</v>
      </c>
      <c r="K183" s="73">
        <f t="shared" si="127"/>
        <v>0</v>
      </c>
      <c r="L183" s="73">
        <f t="shared" si="127"/>
        <v>0</v>
      </c>
      <c r="M183" s="73">
        <f t="shared" si="127"/>
        <v>0</v>
      </c>
      <c r="N183" s="73">
        <f t="shared" si="127"/>
        <v>0</v>
      </c>
      <c r="O183" s="73">
        <f t="shared" si="127"/>
        <v>0</v>
      </c>
      <c r="P183" s="73">
        <f t="shared" si="127"/>
        <v>0</v>
      </c>
      <c r="Q183" s="73">
        <f t="shared" si="127"/>
        <v>0</v>
      </c>
      <c r="R183" s="4">
        <f t="shared" si="116"/>
        <v>1581058.2822</v>
      </c>
      <c r="S183" s="152">
        <f t="shared" si="117"/>
        <v>1603825.5214636801</v>
      </c>
    </row>
    <row r="184" spans="1:19" ht="15.75" x14ac:dyDescent="0.25">
      <c r="A184" s="70" t="s">
        <v>484</v>
      </c>
      <c r="B184" s="26">
        <v>3132</v>
      </c>
      <c r="C184" s="14" t="s">
        <v>259</v>
      </c>
      <c r="D184" s="52">
        <v>1404288</v>
      </c>
      <c r="E184" s="99">
        <f t="shared" si="112"/>
        <v>84297</v>
      </c>
      <c r="F184" s="52">
        <f t="shared" si="125"/>
        <v>1488585</v>
      </c>
      <c r="G184" s="52">
        <v>0</v>
      </c>
      <c r="H184" s="94">
        <f t="shared" si="114"/>
        <v>1488585</v>
      </c>
      <c r="I184" s="52">
        <v>1488585</v>
      </c>
      <c r="J184" s="52"/>
      <c r="K184" s="52"/>
      <c r="L184" s="52"/>
      <c r="M184" s="52"/>
      <c r="N184" s="52"/>
      <c r="O184" s="52"/>
      <c r="P184" s="52"/>
      <c r="Q184" s="52"/>
      <c r="R184" s="99">
        <f t="shared" si="116"/>
        <v>1424790.6048000001</v>
      </c>
      <c r="S184" s="153">
        <f t="shared" si="117"/>
        <v>1445307.58950912</v>
      </c>
    </row>
    <row r="185" spans="1:19" ht="15.75" x14ac:dyDescent="0.25">
      <c r="A185" s="79" t="s">
        <v>485</v>
      </c>
      <c r="B185" s="26">
        <v>3133</v>
      </c>
      <c r="C185" s="14" t="s">
        <v>261</v>
      </c>
      <c r="D185" s="52">
        <v>154019</v>
      </c>
      <c r="E185" s="99">
        <f t="shared" si="112"/>
        <v>-141765</v>
      </c>
      <c r="F185" s="52">
        <f t="shared" si="125"/>
        <v>12254</v>
      </c>
      <c r="G185" s="52">
        <v>0</v>
      </c>
      <c r="H185" s="94">
        <f t="shared" si="114"/>
        <v>12254</v>
      </c>
      <c r="I185" s="74">
        <v>12254</v>
      </c>
      <c r="J185" s="52"/>
      <c r="K185" s="52"/>
      <c r="L185" s="52"/>
      <c r="M185" s="52"/>
      <c r="N185" s="52"/>
      <c r="O185" s="52"/>
      <c r="P185" s="52"/>
      <c r="Q185" s="52"/>
      <c r="R185" s="99">
        <f t="shared" si="116"/>
        <v>156267.67739999999</v>
      </c>
      <c r="S185" s="153">
        <f t="shared" si="117"/>
        <v>158517.93195455999</v>
      </c>
    </row>
    <row r="186" spans="1:19" ht="15.75" x14ac:dyDescent="0.25">
      <c r="A186" s="160"/>
      <c r="B186" s="78">
        <v>32</v>
      </c>
      <c r="C186" s="16" t="s">
        <v>35</v>
      </c>
      <c r="D186" s="96">
        <v>44350</v>
      </c>
      <c r="E186" s="4">
        <f t="shared" si="112"/>
        <v>-3408</v>
      </c>
      <c r="F186" s="96">
        <f t="shared" si="125"/>
        <v>40942</v>
      </c>
      <c r="G186" s="91">
        <f>G187</f>
        <v>0</v>
      </c>
      <c r="H186" s="17">
        <f t="shared" si="114"/>
        <v>40942</v>
      </c>
      <c r="I186" s="93">
        <f>I187+I189</f>
        <v>40942</v>
      </c>
      <c r="J186" s="93">
        <f t="shared" ref="J186:Q186" si="128">J187+J189</f>
        <v>0</v>
      </c>
      <c r="K186" s="93">
        <f t="shared" si="128"/>
        <v>0</v>
      </c>
      <c r="L186" s="93">
        <f t="shared" si="128"/>
        <v>0</v>
      </c>
      <c r="M186" s="93">
        <f t="shared" si="128"/>
        <v>0</v>
      </c>
      <c r="N186" s="93">
        <f t="shared" si="128"/>
        <v>0</v>
      </c>
      <c r="O186" s="93">
        <f t="shared" si="128"/>
        <v>0</v>
      </c>
      <c r="P186" s="93">
        <f t="shared" si="128"/>
        <v>0</v>
      </c>
      <c r="Q186" s="93">
        <f t="shared" si="128"/>
        <v>0</v>
      </c>
      <c r="R186" s="4">
        <f t="shared" si="116"/>
        <v>44997.51</v>
      </c>
      <c r="S186" s="152">
        <f t="shared" si="117"/>
        <v>45645.474144</v>
      </c>
    </row>
    <row r="187" spans="1:19" ht="15.75" x14ac:dyDescent="0.25">
      <c r="A187" s="155"/>
      <c r="B187" s="36">
        <v>321</v>
      </c>
      <c r="C187" s="16" t="s">
        <v>37</v>
      </c>
      <c r="D187" s="161">
        <v>9250</v>
      </c>
      <c r="E187" s="4">
        <f t="shared" si="112"/>
        <v>-8808</v>
      </c>
      <c r="F187" s="161">
        <f t="shared" si="125"/>
        <v>442</v>
      </c>
      <c r="G187" s="75">
        <f>G188</f>
        <v>0</v>
      </c>
      <c r="H187" s="17">
        <f t="shared" si="114"/>
        <v>442</v>
      </c>
      <c r="I187" s="92">
        <f>I188</f>
        <v>442</v>
      </c>
      <c r="J187" s="92">
        <f t="shared" ref="J187:Q187" si="129">J188</f>
        <v>0</v>
      </c>
      <c r="K187" s="92">
        <f t="shared" si="129"/>
        <v>0</v>
      </c>
      <c r="L187" s="92">
        <f t="shared" si="129"/>
        <v>0</v>
      </c>
      <c r="M187" s="92">
        <f t="shared" si="129"/>
        <v>0</v>
      </c>
      <c r="N187" s="92">
        <f t="shared" si="129"/>
        <v>0</v>
      </c>
      <c r="O187" s="92">
        <f t="shared" si="129"/>
        <v>0</v>
      </c>
      <c r="P187" s="92">
        <f t="shared" si="129"/>
        <v>0</v>
      </c>
      <c r="Q187" s="92">
        <f t="shared" si="129"/>
        <v>0</v>
      </c>
      <c r="R187" s="4">
        <f t="shared" si="116"/>
        <v>9385.0499999999993</v>
      </c>
      <c r="S187" s="152">
        <f t="shared" si="117"/>
        <v>9520.1947199999995</v>
      </c>
    </row>
    <row r="188" spans="1:19" ht="15.75" x14ac:dyDescent="0.25">
      <c r="A188" s="79" t="s">
        <v>489</v>
      </c>
      <c r="B188" s="71">
        <v>3211</v>
      </c>
      <c r="C188" s="80" t="s">
        <v>40</v>
      </c>
      <c r="D188" s="95">
        <v>9250</v>
      </c>
      <c r="E188" s="99">
        <f t="shared" si="112"/>
        <v>-8808</v>
      </c>
      <c r="F188" s="197">
        <f t="shared" si="125"/>
        <v>442</v>
      </c>
      <c r="G188" s="88">
        <v>0</v>
      </c>
      <c r="H188" s="94">
        <f t="shared" si="114"/>
        <v>442</v>
      </c>
      <c r="I188" s="74">
        <v>442</v>
      </c>
      <c r="J188" s="87"/>
      <c r="K188" s="87"/>
      <c r="L188" s="158"/>
      <c r="M188" s="87"/>
      <c r="N188" s="87"/>
      <c r="O188" s="87"/>
      <c r="P188" s="89"/>
      <c r="Q188" s="87"/>
      <c r="R188" s="99">
        <f t="shared" si="116"/>
        <v>9385.0499999999993</v>
      </c>
      <c r="S188" s="153">
        <f t="shared" si="117"/>
        <v>9520.1947199999995</v>
      </c>
    </row>
    <row r="189" spans="1:19" ht="19.5" customHeight="1" x14ac:dyDescent="0.25">
      <c r="A189" s="162"/>
      <c r="B189" s="78">
        <v>329</v>
      </c>
      <c r="C189" s="83" t="s">
        <v>101</v>
      </c>
      <c r="D189" s="97">
        <v>35100</v>
      </c>
      <c r="E189" s="4">
        <f t="shared" si="112"/>
        <v>5400</v>
      </c>
      <c r="F189" s="97">
        <f t="shared" si="125"/>
        <v>40500</v>
      </c>
      <c r="G189" s="75">
        <f>G190</f>
        <v>0</v>
      </c>
      <c r="H189" s="17">
        <f t="shared" si="114"/>
        <v>40500</v>
      </c>
      <c r="I189" s="90">
        <f>I190</f>
        <v>40500</v>
      </c>
      <c r="J189" s="90">
        <f t="shared" ref="J189:Q189" si="130">J190</f>
        <v>0</v>
      </c>
      <c r="K189" s="90">
        <f t="shared" si="130"/>
        <v>0</v>
      </c>
      <c r="L189" s="90">
        <f t="shared" si="130"/>
        <v>0</v>
      </c>
      <c r="M189" s="90">
        <f t="shared" si="130"/>
        <v>0</v>
      </c>
      <c r="N189" s="90">
        <f t="shared" si="130"/>
        <v>0</v>
      </c>
      <c r="O189" s="90">
        <f t="shared" si="130"/>
        <v>0</v>
      </c>
      <c r="P189" s="90">
        <f t="shared" si="130"/>
        <v>0</v>
      </c>
      <c r="Q189" s="90">
        <f t="shared" si="130"/>
        <v>0</v>
      </c>
      <c r="R189" s="4">
        <f t="shared" si="116"/>
        <v>35612.46</v>
      </c>
      <c r="S189" s="152">
        <f t="shared" si="117"/>
        <v>36125.279424</v>
      </c>
    </row>
    <row r="190" spans="1:19" ht="15.75" x14ac:dyDescent="0.25">
      <c r="A190" s="79" t="s">
        <v>490</v>
      </c>
      <c r="B190" s="71">
        <v>3295</v>
      </c>
      <c r="C190" s="158" t="s">
        <v>113</v>
      </c>
      <c r="D190" s="201">
        <v>35100</v>
      </c>
      <c r="E190" s="4">
        <f t="shared" si="112"/>
        <v>5400</v>
      </c>
      <c r="F190" s="198">
        <f t="shared" si="125"/>
        <v>40500</v>
      </c>
      <c r="G190" s="87">
        <v>0</v>
      </c>
      <c r="H190" s="94">
        <f t="shared" si="114"/>
        <v>40500</v>
      </c>
      <c r="I190" s="74">
        <v>40500</v>
      </c>
      <c r="J190" s="202"/>
      <c r="K190" s="203"/>
      <c r="L190" s="203"/>
      <c r="M190" s="203"/>
      <c r="N190" s="203"/>
      <c r="O190" s="202"/>
      <c r="P190" s="203"/>
      <c r="Q190" s="204"/>
      <c r="R190" s="4">
        <f t="shared" si="116"/>
        <v>35612.46</v>
      </c>
      <c r="S190" s="163">
        <f t="shared" si="117"/>
        <v>36125.279424</v>
      </c>
    </row>
    <row r="191" spans="1:19" ht="14.25" customHeight="1" x14ac:dyDescent="0.25">
      <c r="A191" s="67"/>
      <c r="B191" s="24">
        <v>4</v>
      </c>
      <c r="C191" s="37" t="s">
        <v>133</v>
      </c>
      <c r="D191" s="199">
        <f>D192</f>
        <v>0</v>
      </c>
      <c r="E191" s="4">
        <f t="shared" si="112"/>
        <v>68508</v>
      </c>
      <c r="F191" s="199">
        <f t="shared" si="125"/>
        <v>68508</v>
      </c>
      <c r="G191" s="199">
        <f>G192</f>
        <v>0</v>
      </c>
      <c r="H191" s="17">
        <f t="shared" si="114"/>
        <v>68508</v>
      </c>
      <c r="I191" s="199">
        <f>I192</f>
        <v>68508</v>
      </c>
      <c r="J191" s="199">
        <f t="shared" ref="J191:Q191" si="131">J192</f>
        <v>0</v>
      </c>
      <c r="K191" s="199">
        <f t="shared" si="131"/>
        <v>0</v>
      </c>
      <c r="L191" s="199">
        <f t="shared" si="131"/>
        <v>0</v>
      </c>
      <c r="M191" s="199">
        <f t="shared" si="131"/>
        <v>0</v>
      </c>
      <c r="N191" s="199">
        <f t="shared" si="131"/>
        <v>0</v>
      </c>
      <c r="O191" s="199">
        <f t="shared" si="131"/>
        <v>0</v>
      </c>
      <c r="P191" s="199">
        <f t="shared" si="131"/>
        <v>0</v>
      </c>
      <c r="Q191" s="199">
        <f t="shared" si="131"/>
        <v>8620</v>
      </c>
      <c r="R191" s="4">
        <f t="shared" si="116"/>
        <v>0</v>
      </c>
      <c r="S191" s="199">
        <f>S192+S206</f>
        <v>0</v>
      </c>
    </row>
    <row r="192" spans="1:19" ht="31.5" x14ac:dyDescent="0.25">
      <c r="A192" s="67"/>
      <c r="B192" s="24">
        <v>42</v>
      </c>
      <c r="C192" s="37" t="s">
        <v>134</v>
      </c>
      <c r="D192" s="7">
        <f>D193</f>
        <v>0</v>
      </c>
      <c r="E192" s="4">
        <f t="shared" si="112"/>
        <v>68508</v>
      </c>
      <c r="F192" s="7">
        <f t="shared" si="125"/>
        <v>68508</v>
      </c>
      <c r="G192" s="7">
        <f>G193</f>
        <v>0</v>
      </c>
      <c r="H192" s="17">
        <f t="shared" si="114"/>
        <v>68508</v>
      </c>
      <c r="I192" s="7">
        <f>I193+I195</f>
        <v>68508</v>
      </c>
      <c r="J192" s="7">
        <f t="shared" ref="J192:S193" si="132">J193</f>
        <v>0</v>
      </c>
      <c r="K192" s="7">
        <f t="shared" si="132"/>
        <v>0</v>
      </c>
      <c r="L192" s="7">
        <f t="shared" si="132"/>
        <v>0</v>
      </c>
      <c r="M192" s="7">
        <f t="shared" si="132"/>
        <v>0</v>
      </c>
      <c r="N192" s="7">
        <f t="shared" si="132"/>
        <v>0</v>
      </c>
      <c r="O192" s="7">
        <f t="shared" si="132"/>
        <v>0</v>
      </c>
      <c r="P192" s="7">
        <f t="shared" si="132"/>
        <v>0</v>
      </c>
      <c r="Q192" s="7">
        <f t="shared" si="132"/>
        <v>8620</v>
      </c>
      <c r="R192" s="4">
        <f t="shared" si="116"/>
        <v>0</v>
      </c>
      <c r="S192" s="7">
        <f t="shared" si="132"/>
        <v>0</v>
      </c>
    </row>
    <row r="193" spans="1:19" ht="15.75" x14ac:dyDescent="0.25">
      <c r="A193" s="68"/>
      <c r="B193" s="27" t="s">
        <v>139</v>
      </c>
      <c r="C193" s="9" t="s">
        <v>140</v>
      </c>
      <c r="D193" s="28">
        <f>D194</f>
        <v>0</v>
      </c>
      <c r="E193" s="4">
        <f t="shared" si="112"/>
        <v>61900</v>
      </c>
      <c r="F193" s="28">
        <f t="shared" si="125"/>
        <v>61900</v>
      </c>
      <c r="G193" s="28">
        <f>G194</f>
        <v>0</v>
      </c>
      <c r="H193" s="17">
        <f t="shared" si="114"/>
        <v>61900</v>
      </c>
      <c r="I193" s="28">
        <f>I194</f>
        <v>61900</v>
      </c>
      <c r="J193" s="28">
        <f t="shared" si="132"/>
        <v>0</v>
      </c>
      <c r="K193" s="28">
        <f t="shared" si="132"/>
        <v>0</v>
      </c>
      <c r="L193" s="28">
        <f t="shared" si="132"/>
        <v>0</v>
      </c>
      <c r="M193" s="28">
        <f t="shared" si="132"/>
        <v>0</v>
      </c>
      <c r="N193" s="28">
        <f t="shared" si="132"/>
        <v>0</v>
      </c>
      <c r="O193" s="28">
        <f t="shared" si="132"/>
        <v>0</v>
      </c>
      <c r="P193" s="28">
        <f t="shared" si="132"/>
        <v>0</v>
      </c>
      <c r="Q193" s="28">
        <f t="shared" si="132"/>
        <v>8620</v>
      </c>
      <c r="R193" s="4">
        <f t="shared" si="116"/>
        <v>0</v>
      </c>
      <c r="S193" s="28">
        <f t="shared" si="132"/>
        <v>0</v>
      </c>
    </row>
    <row r="194" spans="1:19" ht="15.75" x14ac:dyDescent="0.25">
      <c r="A194" s="68" t="s">
        <v>491</v>
      </c>
      <c r="B194" s="29" t="s">
        <v>155</v>
      </c>
      <c r="C194" s="30" t="s">
        <v>156</v>
      </c>
      <c r="D194" s="201">
        <v>0</v>
      </c>
      <c r="E194" s="175">
        <f t="shared" si="112"/>
        <v>61900</v>
      </c>
      <c r="F194" s="195">
        <f t="shared" si="125"/>
        <v>61900</v>
      </c>
      <c r="G194" s="201">
        <v>0</v>
      </c>
      <c r="H194" s="94">
        <f t="shared" si="114"/>
        <v>61900</v>
      </c>
      <c r="I194" s="74">
        <v>61900</v>
      </c>
      <c r="J194" s="202"/>
      <c r="K194" s="203"/>
      <c r="L194" s="203"/>
      <c r="M194" s="203"/>
      <c r="N194" s="203"/>
      <c r="O194" s="202"/>
      <c r="P194" s="203"/>
      <c r="Q194" s="201">
        <v>8620</v>
      </c>
      <c r="R194" s="99">
        <f t="shared" si="116"/>
        <v>0</v>
      </c>
      <c r="S194" s="153">
        <f>(R194*1.44%)+R194</f>
        <v>0</v>
      </c>
    </row>
    <row r="195" spans="1:19" ht="31.5" x14ac:dyDescent="0.25">
      <c r="A195" s="68"/>
      <c r="B195" s="192" t="s">
        <v>226</v>
      </c>
      <c r="C195" s="35" t="s">
        <v>227</v>
      </c>
      <c r="D195" s="205">
        <f>D196</f>
        <v>0</v>
      </c>
      <c r="E195" s="175">
        <f t="shared" si="112"/>
        <v>6608</v>
      </c>
      <c r="F195" s="205">
        <f t="shared" ref="F195" si="133">G195+H195</f>
        <v>6608</v>
      </c>
      <c r="G195" s="205">
        <f>G196</f>
        <v>0</v>
      </c>
      <c r="H195" s="200">
        <f t="shared" si="114"/>
        <v>6608</v>
      </c>
      <c r="I195" s="205">
        <f>I196</f>
        <v>6608</v>
      </c>
      <c r="J195" s="205">
        <f t="shared" ref="J195:Q195" si="134">J196</f>
        <v>0</v>
      </c>
      <c r="K195" s="205">
        <f t="shared" si="134"/>
        <v>0</v>
      </c>
      <c r="L195" s="205">
        <f t="shared" si="134"/>
        <v>0</v>
      </c>
      <c r="M195" s="205">
        <f t="shared" si="134"/>
        <v>0</v>
      </c>
      <c r="N195" s="205">
        <f t="shared" si="134"/>
        <v>0</v>
      </c>
      <c r="O195" s="205">
        <f t="shared" si="134"/>
        <v>0</v>
      </c>
      <c r="P195" s="205">
        <f t="shared" si="134"/>
        <v>0</v>
      </c>
      <c r="Q195" s="205">
        <f t="shared" si="134"/>
        <v>0</v>
      </c>
      <c r="R195" s="4">
        <f t="shared" si="116"/>
        <v>0</v>
      </c>
      <c r="S195" s="152">
        <f>(R195*1.44%)+R195</f>
        <v>0</v>
      </c>
    </row>
    <row r="196" spans="1:19" ht="16.5" thickBot="1" x14ac:dyDescent="0.3">
      <c r="A196" s="69" t="s">
        <v>492</v>
      </c>
      <c r="B196" s="29" t="s">
        <v>229</v>
      </c>
      <c r="C196" s="30" t="s">
        <v>230</v>
      </c>
      <c r="D196" s="207">
        <v>0</v>
      </c>
      <c r="E196" s="206">
        <f t="shared" si="112"/>
        <v>6608</v>
      </c>
      <c r="F196" s="208">
        <f t="shared" ref="F196" si="135">G196+H196</f>
        <v>6608</v>
      </c>
      <c r="G196" s="209">
        <v>0</v>
      </c>
      <c r="H196" s="98">
        <f t="shared" ref="H196" si="136">I196+J196+K196+L196+M196+N196+O196+P196</f>
        <v>6608</v>
      </c>
      <c r="I196" s="209">
        <v>6608</v>
      </c>
      <c r="J196" s="209"/>
      <c r="K196" s="209"/>
      <c r="L196" s="209"/>
      <c r="M196" s="209"/>
      <c r="N196" s="209"/>
      <c r="O196" s="209"/>
      <c r="P196" s="209"/>
      <c r="Q196" s="209"/>
      <c r="R196" s="99">
        <f t="shared" si="116"/>
        <v>0</v>
      </c>
      <c r="S196" s="153">
        <f t="shared" ref="S196" si="137">(R196*1.44%)+R196</f>
        <v>0</v>
      </c>
    </row>
    <row r="197" spans="1:19" ht="16.5" thickTop="1" x14ac:dyDescent="0.25">
      <c r="A197" s="164" t="s">
        <v>233</v>
      </c>
      <c r="B197" s="165"/>
      <c r="C197" s="166"/>
      <c r="D197" s="167">
        <f t="shared" ref="D197:Q197" si="138">SUM(D80,D13,D149,D174)</f>
        <v>13704219.77</v>
      </c>
      <c r="E197" s="167">
        <f t="shared" si="138"/>
        <v>-165932.68000000002</v>
      </c>
      <c r="F197" s="167">
        <f t="shared" si="138"/>
        <v>13538287.09</v>
      </c>
      <c r="G197" s="167">
        <f t="shared" si="138"/>
        <v>1927814</v>
      </c>
      <c r="H197" s="167">
        <f t="shared" si="138"/>
        <v>11610473.09</v>
      </c>
      <c r="I197" s="167">
        <f t="shared" si="138"/>
        <v>11225784.09</v>
      </c>
      <c r="J197" s="167">
        <f t="shared" si="138"/>
        <v>5032</v>
      </c>
      <c r="K197" s="167">
        <f t="shared" si="138"/>
        <v>154457</v>
      </c>
      <c r="L197" s="167">
        <f t="shared" si="138"/>
        <v>221100</v>
      </c>
      <c r="M197" s="167">
        <f t="shared" si="138"/>
        <v>0</v>
      </c>
      <c r="N197" s="167">
        <f t="shared" si="138"/>
        <v>0</v>
      </c>
      <c r="O197" s="167">
        <f t="shared" si="138"/>
        <v>4100</v>
      </c>
      <c r="P197" s="167">
        <f t="shared" si="138"/>
        <v>0</v>
      </c>
      <c r="Q197" s="167">
        <f t="shared" si="138"/>
        <v>803372.59000000008</v>
      </c>
      <c r="R197" s="168">
        <f t="shared" si="116"/>
        <v>13904301.378642</v>
      </c>
      <c r="S197" s="169">
        <f>(R197*1.44%)+R197</f>
        <v>14104523.318494445</v>
      </c>
    </row>
    <row r="199" spans="1:19" x14ac:dyDescent="0.25">
      <c r="C199" t="s">
        <v>500</v>
      </c>
      <c r="M199" t="s">
        <v>499</v>
      </c>
    </row>
  </sheetData>
  <mergeCells count="32">
    <mergeCell ref="A111:C111"/>
    <mergeCell ref="P1:Q1"/>
    <mergeCell ref="H7:H8"/>
    <mergeCell ref="I7:I8"/>
    <mergeCell ref="J7:J8"/>
    <mergeCell ref="L7:L8"/>
    <mergeCell ref="M7:M8"/>
    <mergeCell ref="N7:N8"/>
    <mergeCell ref="Q7:Q8"/>
    <mergeCell ref="P7:P8"/>
    <mergeCell ref="A2:Q2"/>
    <mergeCell ref="K7:K8"/>
    <mergeCell ref="F7:F8"/>
    <mergeCell ref="O7:O8"/>
    <mergeCell ref="B7:B8"/>
    <mergeCell ref="C7:C8"/>
    <mergeCell ref="A174:C174"/>
    <mergeCell ref="A59:C59"/>
    <mergeCell ref="A121:C121"/>
    <mergeCell ref="A128:C128"/>
    <mergeCell ref="S7:S8"/>
    <mergeCell ref="A14:C14"/>
    <mergeCell ref="A11:C11"/>
    <mergeCell ref="G7:G8"/>
    <mergeCell ref="E7:E8"/>
    <mergeCell ref="A13:C13"/>
    <mergeCell ref="A12:C12"/>
    <mergeCell ref="A7:A8"/>
    <mergeCell ref="D7:D8"/>
    <mergeCell ref="R7:R8"/>
    <mergeCell ref="A144:C144"/>
    <mergeCell ref="A86:C86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F25" sqref="F25:G25"/>
    </sheetView>
  </sheetViews>
  <sheetFormatPr defaultRowHeight="15" x14ac:dyDescent="0.25"/>
  <cols>
    <col min="1" max="1" width="39.5703125" customWidth="1"/>
    <col min="2" max="2" width="60.140625" customWidth="1"/>
  </cols>
  <sheetData>
    <row r="1" spans="1:2" ht="18" x14ac:dyDescent="0.25">
      <c r="A1" s="181" t="s">
        <v>465</v>
      </c>
      <c r="B1" s="182"/>
    </row>
    <row r="2" spans="1:2" x14ac:dyDescent="0.25">
      <c r="A2" s="183"/>
      <c r="B2" s="182"/>
    </row>
    <row r="3" spans="1:2" x14ac:dyDescent="0.25">
      <c r="A3" s="183"/>
      <c r="B3" s="182"/>
    </row>
    <row r="4" spans="1:2" x14ac:dyDescent="0.25">
      <c r="A4" s="184" t="s">
        <v>466</v>
      </c>
      <c r="B4" s="182" t="s">
        <v>295</v>
      </c>
    </row>
    <row r="5" spans="1:2" x14ac:dyDescent="0.25">
      <c r="A5" s="184"/>
      <c r="B5" s="182"/>
    </row>
    <row r="6" spans="1:2" x14ac:dyDescent="0.25">
      <c r="A6" s="184" t="s">
        <v>467</v>
      </c>
      <c r="B6" s="182" t="s">
        <v>468</v>
      </c>
    </row>
    <row r="7" spans="1:2" x14ac:dyDescent="0.25">
      <c r="A7" s="185"/>
      <c r="B7" s="182"/>
    </row>
    <row r="8" spans="1:2" ht="16.5" thickBot="1" x14ac:dyDescent="0.3">
      <c r="A8" s="186"/>
      <c r="B8" s="182"/>
    </row>
    <row r="9" spans="1:2" x14ac:dyDescent="0.25">
      <c r="A9" s="307" t="s">
        <v>469</v>
      </c>
      <c r="B9" s="309" t="s">
        <v>470</v>
      </c>
    </row>
    <row r="10" spans="1:2" ht="12.75" customHeight="1" x14ac:dyDescent="0.25">
      <c r="A10" s="308"/>
      <c r="B10" s="310"/>
    </row>
    <row r="11" spans="1:2" x14ac:dyDescent="0.25">
      <c r="A11" s="311" t="s">
        <v>471</v>
      </c>
      <c r="B11" s="313" t="s">
        <v>472</v>
      </c>
    </row>
    <row r="12" spans="1:2" x14ac:dyDescent="0.25">
      <c r="A12" s="312"/>
      <c r="B12" s="314"/>
    </row>
    <row r="13" spans="1:2" x14ac:dyDescent="0.25">
      <c r="A13" s="312"/>
      <c r="B13" s="314"/>
    </row>
    <row r="14" spans="1:2" x14ac:dyDescent="0.25">
      <c r="A14" s="312"/>
      <c r="B14" s="314"/>
    </row>
    <row r="15" spans="1:2" ht="1.5" customHeight="1" x14ac:dyDescent="0.25">
      <c r="A15" s="312"/>
      <c r="B15" s="314"/>
    </row>
    <row r="16" spans="1:2" hidden="1" x14ac:dyDescent="0.25">
      <c r="A16" s="312"/>
      <c r="B16" s="314"/>
    </row>
    <row r="17" spans="1:2" hidden="1" x14ac:dyDescent="0.25">
      <c r="A17" s="308"/>
      <c r="B17" s="310"/>
    </row>
    <row r="18" spans="1:2" x14ac:dyDescent="0.25">
      <c r="A18" s="311" t="s">
        <v>473</v>
      </c>
      <c r="B18" s="313" t="s">
        <v>474</v>
      </c>
    </row>
    <row r="19" spans="1:2" x14ac:dyDescent="0.25">
      <c r="A19" s="312"/>
      <c r="B19" s="314"/>
    </row>
    <row r="20" spans="1:2" ht="104.25" customHeight="1" x14ac:dyDescent="0.25">
      <c r="A20" s="308"/>
      <c r="B20" s="310"/>
    </row>
    <row r="21" spans="1:2" x14ac:dyDescent="0.25">
      <c r="A21" s="311" t="s">
        <v>475</v>
      </c>
      <c r="B21" s="313" t="s">
        <v>476</v>
      </c>
    </row>
    <row r="22" spans="1:2" x14ac:dyDescent="0.25">
      <c r="A22" s="312"/>
      <c r="B22" s="314"/>
    </row>
    <row r="23" spans="1:2" x14ac:dyDescent="0.25">
      <c r="A23" s="312"/>
      <c r="B23" s="314"/>
    </row>
    <row r="24" spans="1:2" ht="71.25" customHeight="1" x14ac:dyDescent="0.25">
      <c r="A24" s="308"/>
      <c r="B24" s="310"/>
    </row>
    <row r="25" spans="1:2" x14ac:dyDescent="0.25">
      <c r="A25" s="311" t="s">
        <v>477</v>
      </c>
      <c r="B25" s="313" t="s">
        <v>478</v>
      </c>
    </row>
    <row r="26" spans="1:2" x14ac:dyDescent="0.25">
      <c r="A26" s="312"/>
      <c r="B26" s="314"/>
    </row>
    <row r="27" spans="1:2" ht="44.25" customHeight="1" x14ac:dyDescent="0.25">
      <c r="A27" s="308"/>
      <c r="B27" s="310"/>
    </row>
    <row r="28" spans="1:2" x14ac:dyDescent="0.25">
      <c r="A28" s="311" t="s">
        <v>479</v>
      </c>
      <c r="B28" s="317" t="s">
        <v>480</v>
      </c>
    </row>
    <row r="29" spans="1:2" x14ac:dyDescent="0.25">
      <c r="A29" s="312"/>
      <c r="B29" s="318"/>
    </row>
    <row r="30" spans="1:2" x14ac:dyDescent="0.25">
      <c r="A30" s="312"/>
      <c r="B30" s="318"/>
    </row>
    <row r="31" spans="1:2" x14ac:dyDescent="0.25">
      <c r="A31" s="312"/>
      <c r="B31" s="318"/>
    </row>
    <row r="32" spans="1:2" ht="10.5" customHeight="1" x14ac:dyDescent="0.25">
      <c r="A32" s="312"/>
      <c r="B32" s="318"/>
    </row>
    <row r="33" spans="1:2" hidden="1" x14ac:dyDescent="0.25">
      <c r="A33" s="308"/>
      <c r="B33" s="319"/>
    </row>
    <row r="34" spans="1:2" x14ac:dyDescent="0.25">
      <c r="A34" s="311" t="s">
        <v>481</v>
      </c>
      <c r="B34" s="313" t="s">
        <v>482</v>
      </c>
    </row>
    <row r="35" spans="1:2" x14ac:dyDescent="0.25">
      <c r="A35" s="312"/>
      <c r="B35" s="314"/>
    </row>
    <row r="36" spans="1:2" ht="39.75" customHeight="1" x14ac:dyDescent="0.25">
      <c r="A36" s="312"/>
      <c r="B36" s="314"/>
    </row>
    <row r="37" spans="1:2" hidden="1" x14ac:dyDescent="0.25">
      <c r="A37" s="312"/>
      <c r="B37" s="314"/>
    </row>
    <row r="38" spans="1:2" hidden="1" x14ac:dyDescent="0.25">
      <c r="A38" s="312"/>
      <c r="B38" s="314"/>
    </row>
    <row r="39" spans="1:2" ht="16.5" customHeight="1" thickBot="1" x14ac:dyDescent="0.3">
      <c r="A39" s="315"/>
      <c r="B39" s="316"/>
    </row>
    <row r="40" spans="1:2" ht="39" customHeight="1" x14ac:dyDescent="0.25"/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23622047244094491" right="0.23622047244094491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Opći dio</vt:lpstr>
      <vt:lpstr>Plan prihoda i primitaka</vt:lpstr>
      <vt:lpstr>Plan rashoda i izdataka</vt:lpstr>
      <vt:lpstr>Obrazloženje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Dijana_W7</dc:creator>
  <cp:lastModifiedBy>Dijana_W7</cp:lastModifiedBy>
  <cp:lastPrinted>2019-07-17T11:24:06Z</cp:lastPrinted>
  <dcterms:created xsi:type="dcterms:W3CDTF">2018-12-17T11:45:51Z</dcterms:created>
  <dcterms:modified xsi:type="dcterms:W3CDTF">2019-07-08T11:24:51Z</dcterms:modified>
</cp:coreProperties>
</file>