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400" activeTab="3"/>
  </bookViews>
  <sheets>
    <sheet name="Opći dio" sheetId="2" r:id="rId1"/>
    <sheet name="Plan prihoda i primitaka" sheetId="3" r:id="rId2"/>
    <sheet name="Plan rashoda i izdataka" sheetId="1" r:id="rId3"/>
    <sheet name="Obrazloženje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R40" i="1" l="1"/>
  <c r="G143" i="3" l="1"/>
  <c r="F143" i="3"/>
  <c r="R37" i="1"/>
  <c r="R67" i="1" l="1"/>
  <c r="R68" i="1"/>
  <c r="R69" i="1"/>
  <c r="R70" i="1"/>
  <c r="R71" i="1"/>
  <c r="R72" i="1"/>
  <c r="R66" i="1"/>
  <c r="S21" i="1"/>
  <c r="R21" i="1"/>
  <c r="R28" i="1" l="1"/>
  <c r="R177" i="1"/>
  <c r="S178" i="1"/>
  <c r="S177" i="1"/>
  <c r="S189" i="1"/>
  <c r="H163" i="1" l="1"/>
  <c r="F189" i="1"/>
  <c r="H195" i="1"/>
  <c r="H193" i="1"/>
  <c r="S17" i="1"/>
  <c r="R202" i="1"/>
  <c r="R200" i="1"/>
  <c r="R196" i="1"/>
  <c r="R190" i="1"/>
  <c r="R186" i="1"/>
  <c r="R184" i="1"/>
  <c r="R180" i="1"/>
  <c r="R175" i="1"/>
  <c r="R174" i="1" s="1"/>
  <c r="R172" i="1"/>
  <c r="R171" i="1" s="1"/>
  <c r="R165" i="1"/>
  <c r="R156" i="1"/>
  <c r="R154" i="1"/>
  <c r="R149" i="1"/>
  <c r="R148" i="1" s="1"/>
  <c r="R147" i="1" s="1"/>
  <c r="R146" i="1" s="1"/>
  <c r="R144" i="1"/>
  <c r="R142" i="1"/>
  <c r="R138" i="1"/>
  <c r="R134" i="1"/>
  <c r="R132" i="1"/>
  <c r="R131" i="1" s="1"/>
  <c r="R130" i="1" s="1"/>
  <c r="R127" i="1"/>
  <c r="R125" i="1"/>
  <c r="R120" i="1"/>
  <c r="R119" i="1" s="1"/>
  <c r="R118" i="1" s="1"/>
  <c r="R117" i="1" s="1"/>
  <c r="R115" i="1"/>
  <c r="R114" i="1" s="1"/>
  <c r="R113" i="1" s="1"/>
  <c r="R112" i="1" s="1"/>
  <c r="R110" i="1"/>
  <c r="R108" i="1"/>
  <c r="R104" i="1"/>
  <c r="R102" i="1"/>
  <c r="R100" i="1"/>
  <c r="R99" i="1"/>
  <c r="R95" i="1"/>
  <c r="R94" i="1"/>
  <c r="R93" i="1" s="1"/>
  <c r="R92" i="1" s="1"/>
  <c r="R90" i="1"/>
  <c r="R89" i="1"/>
  <c r="R88" i="1" s="1"/>
  <c r="R87" i="1" s="1"/>
  <c r="R85" i="1"/>
  <c r="R84" i="1" s="1"/>
  <c r="R83" i="1" s="1"/>
  <c r="R82" i="1" s="1"/>
  <c r="R78" i="1"/>
  <c r="R75" i="1"/>
  <c r="R73" i="1"/>
  <c r="R63" i="1"/>
  <c r="R45" i="1"/>
  <c r="R185" i="1"/>
  <c r="R162" i="1"/>
  <c r="R150" i="1"/>
  <c r="R145" i="1"/>
  <c r="R143" i="1"/>
  <c r="R141" i="1"/>
  <c r="R139" i="1"/>
  <c r="R135" i="1"/>
  <c r="R133" i="1"/>
  <c r="R128" i="1"/>
  <c r="R126" i="1"/>
  <c r="R121" i="1"/>
  <c r="R116" i="1"/>
  <c r="R111" i="1"/>
  <c r="R109" i="1"/>
  <c r="R106" i="1"/>
  <c r="R105" i="1"/>
  <c r="R103" i="1"/>
  <c r="R101" i="1"/>
  <c r="R96" i="1"/>
  <c r="R91" i="1"/>
  <c r="R86" i="1"/>
  <c r="R80" i="1"/>
  <c r="R79" i="1"/>
  <c r="R77" i="1"/>
  <c r="R76" i="1"/>
  <c r="R74" i="1"/>
  <c r="R64" i="1"/>
  <c r="R58" i="1"/>
  <c r="R59" i="1"/>
  <c r="R56" i="1"/>
  <c r="R49" i="1"/>
  <c r="R50" i="1"/>
  <c r="R51" i="1"/>
  <c r="R53" i="1"/>
  <c r="R48" i="1"/>
  <c r="R46" i="1"/>
  <c r="R38" i="1"/>
  <c r="R39" i="1"/>
  <c r="R41" i="1"/>
  <c r="R43" i="1"/>
  <c r="R44" i="1"/>
  <c r="R36" i="1"/>
  <c r="R31" i="1"/>
  <c r="R33" i="1"/>
  <c r="R25" i="1"/>
  <c r="R24" i="1"/>
  <c r="R19" i="1"/>
  <c r="R18" i="1"/>
  <c r="S18" i="1" s="1"/>
  <c r="Q17" i="1"/>
  <c r="P17" i="1"/>
  <c r="O17" i="1"/>
  <c r="N17" i="1"/>
  <c r="M17" i="1"/>
  <c r="L17" i="1"/>
  <c r="K17" i="1"/>
  <c r="J17" i="1"/>
  <c r="I17" i="1"/>
  <c r="G17" i="1"/>
  <c r="D17" i="1"/>
  <c r="H18" i="1"/>
  <c r="F18" i="1" s="1"/>
  <c r="E18" i="1" s="1"/>
  <c r="R199" i="1" l="1"/>
  <c r="R198" i="1" s="1"/>
  <c r="R179" i="1"/>
  <c r="R137" i="1"/>
  <c r="R136" i="1" s="1"/>
  <c r="R129" i="1" s="1"/>
  <c r="R124" i="1"/>
  <c r="R123" i="1" s="1"/>
  <c r="R122" i="1" s="1"/>
  <c r="R107" i="1"/>
  <c r="R98" i="1"/>
  <c r="R97" i="1" s="1"/>
  <c r="R17" i="1"/>
  <c r="G138" i="1"/>
  <c r="D138" i="1"/>
  <c r="S141" i="1"/>
  <c r="H141" i="1"/>
  <c r="F141" i="1" s="1"/>
  <c r="E141" i="1" s="1"/>
  <c r="D160" i="1"/>
  <c r="I160" i="1"/>
  <c r="F163" i="1"/>
  <c r="Q194" i="1"/>
  <c r="P194" i="1"/>
  <c r="O194" i="1"/>
  <c r="N194" i="1"/>
  <c r="M194" i="1"/>
  <c r="L194" i="1"/>
  <c r="K194" i="1"/>
  <c r="J194" i="1"/>
  <c r="I194" i="1"/>
  <c r="G194" i="1"/>
  <c r="G192" i="1"/>
  <c r="F193" i="1"/>
  <c r="F195" i="1"/>
  <c r="D194" i="1"/>
  <c r="Q192" i="1"/>
  <c r="P192" i="1"/>
  <c r="O192" i="1"/>
  <c r="N192" i="1"/>
  <c r="M192" i="1"/>
  <c r="L192" i="1"/>
  <c r="K192" i="1"/>
  <c r="J192" i="1"/>
  <c r="I192" i="1"/>
  <c r="D192" i="1"/>
  <c r="G190" i="1"/>
  <c r="G189" i="1" s="1"/>
  <c r="E163" i="1" l="1"/>
  <c r="E195" i="1"/>
  <c r="E193" i="1"/>
  <c r="R81" i="1"/>
  <c r="H192" i="1"/>
  <c r="F192" i="1" s="1"/>
  <c r="E192" i="1" s="1"/>
  <c r="H194" i="1"/>
  <c r="F194" i="1" s="1"/>
  <c r="E194" i="1" s="1"/>
  <c r="D175" i="1"/>
  <c r="D174" i="1" s="1"/>
  <c r="D172" i="1"/>
  <c r="D171" i="1" s="1"/>
  <c r="D167" i="1"/>
  <c r="D165" i="1"/>
  <c r="D156" i="1"/>
  <c r="D154" i="1"/>
  <c r="D149" i="1"/>
  <c r="D148" i="1" s="1"/>
  <c r="D147" i="1" s="1"/>
  <c r="D146" i="1" s="1"/>
  <c r="D142" i="1"/>
  <c r="D144" i="1"/>
  <c r="D134" i="1"/>
  <c r="D132" i="1"/>
  <c r="D125" i="1"/>
  <c r="D127" i="1"/>
  <c r="D119" i="1"/>
  <c r="D118" i="1" s="1"/>
  <c r="D117" i="1" s="1"/>
  <c r="D120" i="1"/>
  <c r="D115" i="1"/>
  <c r="D114" i="1" s="1"/>
  <c r="D113" i="1" s="1"/>
  <c r="D112" i="1" s="1"/>
  <c r="D100" i="1"/>
  <c r="D102" i="1"/>
  <c r="D104" i="1"/>
  <c r="D108" i="1"/>
  <c r="D110" i="1"/>
  <c r="D95" i="1"/>
  <c r="D94" i="1" s="1"/>
  <c r="D93" i="1" s="1"/>
  <c r="D92" i="1" s="1"/>
  <c r="D90" i="1"/>
  <c r="D89" i="1" s="1"/>
  <c r="D88" i="1" s="1"/>
  <c r="D87" i="1" s="1"/>
  <c r="D85" i="1"/>
  <c r="D84" i="1" s="1"/>
  <c r="D83" i="1" s="1"/>
  <c r="D82" i="1" s="1"/>
  <c r="D63" i="1"/>
  <c r="D78" i="1"/>
  <c r="D75" i="1"/>
  <c r="D73" i="1"/>
  <c r="D65" i="1"/>
  <c r="D35" i="1"/>
  <c r="D55" i="1"/>
  <c r="D54" i="1" s="1"/>
  <c r="D47" i="1"/>
  <c r="D45" i="1"/>
  <c r="D28" i="1"/>
  <c r="D23" i="1"/>
  <c r="D20" i="1"/>
  <c r="R160" i="1" l="1"/>
  <c r="R194" i="1"/>
  <c r="S195" i="1"/>
  <c r="R192" i="1"/>
  <c r="S192" i="1" s="1"/>
  <c r="S193" i="1"/>
  <c r="D107" i="1"/>
  <c r="D22" i="1"/>
  <c r="D62" i="1"/>
  <c r="D61" i="1" s="1"/>
  <c r="D60" i="1" s="1"/>
  <c r="D16" i="1"/>
  <c r="D124" i="1"/>
  <c r="D123" i="1" s="1"/>
  <c r="D122" i="1" s="1"/>
  <c r="D131" i="1"/>
  <c r="D130" i="1" s="1"/>
  <c r="D137" i="1"/>
  <c r="D136" i="1" s="1"/>
  <c r="D153" i="1"/>
  <c r="D152" i="1" s="1"/>
  <c r="D151" i="1" s="1"/>
  <c r="D99" i="1"/>
  <c r="D98" i="1" s="1"/>
  <c r="D97" i="1" s="1"/>
  <c r="D180" i="1"/>
  <c r="D184" i="1"/>
  <c r="D186" i="1"/>
  <c r="D190" i="1"/>
  <c r="D196" i="1"/>
  <c r="P165" i="1"/>
  <c r="O165" i="1"/>
  <c r="N165" i="1"/>
  <c r="M165" i="1"/>
  <c r="L165" i="1"/>
  <c r="K165" i="1"/>
  <c r="J165" i="1"/>
  <c r="I165" i="1"/>
  <c r="R189" i="1" l="1"/>
  <c r="R178" i="1" s="1"/>
  <c r="S194" i="1"/>
  <c r="D15" i="1"/>
  <c r="D14" i="1" s="1"/>
  <c r="D13" i="1"/>
  <c r="D179" i="1"/>
  <c r="D129" i="1"/>
  <c r="D81" i="1" s="1"/>
  <c r="D189" i="1"/>
  <c r="D178" i="1" s="1"/>
  <c r="G22" i="2" l="1"/>
  <c r="F22" i="2"/>
  <c r="G8" i="2" l="1"/>
  <c r="G9" i="2"/>
  <c r="G11" i="2"/>
  <c r="G12" i="2"/>
  <c r="F10" i="2" l="1"/>
  <c r="F7" i="2"/>
  <c r="F13" i="2" l="1"/>
  <c r="J167" i="1"/>
  <c r="K167" i="1"/>
  <c r="L167" i="1"/>
  <c r="M167" i="1"/>
  <c r="N167" i="1"/>
  <c r="O167" i="1"/>
  <c r="P167" i="1"/>
  <c r="Q167" i="1"/>
  <c r="I167" i="1"/>
  <c r="H170" i="1"/>
  <c r="F170" i="1" s="1"/>
  <c r="E170" i="1" s="1"/>
  <c r="H169" i="1"/>
  <c r="F169" i="1" s="1"/>
  <c r="S201" i="1"/>
  <c r="S200" i="1" s="1"/>
  <c r="S199" i="1" s="1"/>
  <c r="S203" i="1"/>
  <c r="D202" i="1"/>
  <c r="S202" i="1" s="1"/>
  <c r="Q202" i="1"/>
  <c r="P202" i="1"/>
  <c r="O202" i="1"/>
  <c r="N202" i="1"/>
  <c r="M202" i="1"/>
  <c r="L202" i="1"/>
  <c r="K202" i="1"/>
  <c r="J202" i="1"/>
  <c r="I202" i="1"/>
  <c r="G202" i="1"/>
  <c r="H203" i="1"/>
  <c r="F203" i="1" s="1"/>
  <c r="E203" i="1" s="1"/>
  <c r="G200" i="1"/>
  <c r="G199" i="1" s="1"/>
  <c r="G198" i="1" s="1"/>
  <c r="J200" i="1"/>
  <c r="J199" i="1" s="1"/>
  <c r="J198" i="1" s="1"/>
  <c r="K200" i="1"/>
  <c r="K199" i="1" s="1"/>
  <c r="K198" i="1" s="1"/>
  <c r="L200" i="1"/>
  <c r="L199" i="1" s="1"/>
  <c r="L198" i="1" s="1"/>
  <c r="M200" i="1"/>
  <c r="M199" i="1" s="1"/>
  <c r="M198" i="1" s="1"/>
  <c r="N200" i="1"/>
  <c r="N199" i="1" s="1"/>
  <c r="N198" i="1" s="1"/>
  <c r="O200" i="1"/>
  <c r="O199" i="1" s="1"/>
  <c r="O198" i="1" s="1"/>
  <c r="P200" i="1"/>
  <c r="P199" i="1" s="1"/>
  <c r="P198" i="1" s="1"/>
  <c r="Q200" i="1"/>
  <c r="Q199" i="1" s="1"/>
  <c r="Q198" i="1" s="1"/>
  <c r="I200" i="1"/>
  <c r="H201" i="1"/>
  <c r="F201" i="1" s="1"/>
  <c r="E201" i="1" s="1"/>
  <c r="D200" i="1"/>
  <c r="S198" i="1" l="1"/>
  <c r="E169" i="1"/>
  <c r="F24" i="2"/>
  <c r="D199" i="1"/>
  <c r="D198" i="1" s="1"/>
  <c r="H202" i="1"/>
  <c r="F202" i="1" s="1"/>
  <c r="E202" i="1" s="1"/>
  <c r="I199" i="1"/>
  <c r="I198" i="1" s="1"/>
  <c r="H200" i="1"/>
  <c r="F200" i="1" s="1"/>
  <c r="E200" i="1" s="1"/>
  <c r="R167" i="1" l="1"/>
  <c r="R153" i="1" s="1"/>
  <c r="R152" i="1" s="1"/>
  <c r="R151" i="1" s="1"/>
  <c r="D177" i="1"/>
  <c r="H198" i="1"/>
  <c r="F198" i="1" s="1"/>
  <c r="E198" i="1" s="1"/>
  <c r="H199" i="1"/>
  <c r="F199" i="1" s="1"/>
  <c r="E199" i="1" s="1"/>
  <c r="H19" i="1"/>
  <c r="F19" i="1" s="1"/>
  <c r="E19" i="1" s="1"/>
  <c r="D12" i="1" l="1"/>
  <c r="D11" i="1" s="1"/>
  <c r="L20" i="1"/>
  <c r="K20" i="1"/>
  <c r="J20" i="1"/>
  <c r="S20" i="1"/>
  <c r="I16" i="1"/>
  <c r="H17" i="1" l="1"/>
  <c r="G20" i="1"/>
  <c r="L16" i="1"/>
  <c r="K16" i="1"/>
  <c r="J16" i="1"/>
  <c r="H66" i="1"/>
  <c r="F66" i="1" s="1"/>
  <c r="R65" i="1" s="1"/>
  <c r="R62" i="1" s="1"/>
  <c r="R61" i="1" s="1"/>
  <c r="R60" i="1" s="1"/>
  <c r="H68" i="1"/>
  <c r="F68" i="1" s="1"/>
  <c r="H72" i="1"/>
  <c r="F72" i="1" s="1"/>
  <c r="F17" i="1"/>
  <c r="E17" i="1" s="1"/>
  <c r="G16" i="1" l="1"/>
  <c r="S19" i="1" l="1"/>
  <c r="S16" i="1" s="1"/>
  <c r="G137" i="3"/>
  <c r="G136" i="3" s="1"/>
  <c r="G141" i="3" s="1"/>
  <c r="F137" i="3"/>
  <c r="F136" i="3" s="1"/>
  <c r="F141" i="3" s="1"/>
  <c r="E137" i="3"/>
  <c r="E136" i="3" s="1"/>
  <c r="E141" i="3" s="1"/>
  <c r="G131" i="3"/>
  <c r="F131" i="3"/>
  <c r="E131" i="3"/>
  <c r="G127" i="3"/>
  <c r="F127" i="3"/>
  <c r="E127" i="3"/>
  <c r="G125" i="3"/>
  <c r="G124" i="3" s="1"/>
  <c r="F125" i="3"/>
  <c r="F124" i="3" s="1"/>
  <c r="E125" i="3"/>
  <c r="G122" i="3"/>
  <c r="G121" i="3" s="1"/>
  <c r="F122" i="3"/>
  <c r="E122" i="3"/>
  <c r="E121" i="3" s="1"/>
  <c r="F121" i="3"/>
  <c r="C120" i="3"/>
  <c r="G119" i="3"/>
  <c r="F119" i="3"/>
  <c r="E119" i="3"/>
  <c r="G117" i="3"/>
  <c r="G114" i="3" s="1"/>
  <c r="G113" i="3" s="1"/>
  <c r="F117" i="3"/>
  <c r="E117" i="3"/>
  <c r="G115" i="3"/>
  <c r="F115" i="3"/>
  <c r="F114" i="3" s="1"/>
  <c r="E115" i="3"/>
  <c r="E114" i="3"/>
  <c r="G111" i="3"/>
  <c r="G110" i="3" s="1"/>
  <c r="F111" i="3"/>
  <c r="F110" i="3" s="1"/>
  <c r="E111" i="3"/>
  <c r="E110" i="3" s="1"/>
  <c r="G106" i="3"/>
  <c r="F106" i="3"/>
  <c r="E106" i="3"/>
  <c r="G101" i="3"/>
  <c r="F101" i="3"/>
  <c r="E101" i="3"/>
  <c r="G99" i="3"/>
  <c r="F99" i="3"/>
  <c r="E99" i="3"/>
  <c r="G91" i="3"/>
  <c r="F91" i="3"/>
  <c r="E91" i="3"/>
  <c r="G87" i="3"/>
  <c r="F87" i="3"/>
  <c r="E87" i="3"/>
  <c r="G83" i="3"/>
  <c r="G82" i="3" s="1"/>
  <c r="F83" i="3"/>
  <c r="F82" i="3" s="1"/>
  <c r="E83" i="3"/>
  <c r="E82" i="3" s="1"/>
  <c r="G80" i="3"/>
  <c r="F80" i="3"/>
  <c r="F79" i="3" s="1"/>
  <c r="E80" i="3"/>
  <c r="G79" i="3"/>
  <c r="E79" i="3"/>
  <c r="G76" i="3"/>
  <c r="F76" i="3"/>
  <c r="E76" i="3"/>
  <c r="G73" i="3"/>
  <c r="F73" i="3"/>
  <c r="E73" i="3"/>
  <c r="G68" i="3"/>
  <c r="G62" i="3" s="1"/>
  <c r="F68" i="3"/>
  <c r="E68" i="3"/>
  <c r="E62" i="3" s="1"/>
  <c r="G63" i="3"/>
  <c r="F63" i="3"/>
  <c r="E63" i="3"/>
  <c r="G55" i="3"/>
  <c r="F55" i="3"/>
  <c r="E55" i="3"/>
  <c r="G47" i="3"/>
  <c r="F47" i="3"/>
  <c r="E47" i="3"/>
  <c r="G42" i="3"/>
  <c r="F42" i="3"/>
  <c r="E42" i="3"/>
  <c r="G34" i="3"/>
  <c r="F34" i="3"/>
  <c r="E34" i="3"/>
  <c r="E33" i="3" s="1"/>
  <c r="G30" i="3"/>
  <c r="F30" i="3"/>
  <c r="E30" i="3"/>
  <c r="G27" i="3"/>
  <c r="F27" i="3"/>
  <c r="E27" i="3"/>
  <c r="G24" i="3"/>
  <c r="F24" i="3"/>
  <c r="E24" i="3"/>
  <c r="G21" i="3"/>
  <c r="F21" i="3"/>
  <c r="E21" i="3"/>
  <c r="G18" i="3"/>
  <c r="F18" i="3"/>
  <c r="E18" i="3"/>
  <c r="G13" i="3"/>
  <c r="F13" i="3"/>
  <c r="E13" i="3"/>
  <c r="G10" i="3"/>
  <c r="F10" i="3"/>
  <c r="E10" i="3"/>
  <c r="J22" i="2"/>
  <c r="I22" i="2"/>
  <c r="H22" i="2"/>
  <c r="J10" i="2"/>
  <c r="I10" i="2"/>
  <c r="H10" i="2"/>
  <c r="G10" i="2" s="1"/>
  <c r="J7" i="2"/>
  <c r="I7" i="2"/>
  <c r="I13" i="2" s="1"/>
  <c r="H7" i="2"/>
  <c r="G7" i="2" s="1"/>
  <c r="J13" i="2" l="1"/>
  <c r="J24" i="2" s="1"/>
  <c r="F33" i="3"/>
  <c r="F62" i="3"/>
  <c r="H13" i="2"/>
  <c r="H24" i="2" s="1"/>
  <c r="I24" i="2"/>
  <c r="F113" i="3"/>
  <c r="G9" i="3"/>
  <c r="G72" i="3"/>
  <c r="G86" i="3"/>
  <c r="G85" i="3" s="1"/>
  <c r="E124" i="3"/>
  <c r="G33" i="3"/>
  <c r="E9" i="3"/>
  <c r="F9" i="3"/>
  <c r="E72" i="3"/>
  <c r="F72" i="3"/>
  <c r="E86" i="3"/>
  <c r="E85" i="3" s="1"/>
  <c r="F86" i="3"/>
  <c r="F85" i="3" s="1"/>
  <c r="E113" i="3"/>
  <c r="K35" i="1"/>
  <c r="J196" i="1"/>
  <c r="K196" i="1"/>
  <c r="L196" i="1"/>
  <c r="M196" i="1"/>
  <c r="N196" i="1"/>
  <c r="O196" i="1"/>
  <c r="P196" i="1"/>
  <c r="Q196" i="1"/>
  <c r="J190" i="1"/>
  <c r="J189" i="1" s="1"/>
  <c r="K190" i="1"/>
  <c r="K189" i="1" s="1"/>
  <c r="L190" i="1"/>
  <c r="L189" i="1" s="1"/>
  <c r="M190" i="1"/>
  <c r="M189" i="1" s="1"/>
  <c r="N190" i="1"/>
  <c r="N189" i="1" s="1"/>
  <c r="O190" i="1"/>
  <c r="O189" i="1" s="1"/>
  <c r="P190" i="1"/>
  <c r="P189" i="1" s="1"/>
  <c r="Q190" i="1"/>
  <c r="Q189" i="1" s="1"/>
  <c r="J186" i="1"/>
  <c r="K186" i="1"/>
  <c r="L186" i="1"/>
  <c r="M186" i="1"/>
  <c r="N186" i="1"/>
  <c r="O186" i="1"/>
  <c r="P186" i="1"/>
  <c r="Q186" i="1"/>
  <c r="J184" i="1"/>
  <c r="K184" i="1"/>
  <c r="L184" i="1"/>
  <c r="M184" i="1"/>
  <c r="N184" i="1"/>
  <c r="O184" i="1"/>
  <c r="P184" i="1"/>
  <c r="Q184" i="1"/>
  <c r="J180" i="1"/>
  <c r="K180" i="1"/>
  <c r="L180" i="1"/>
  <c r="M180" i="1"/>
  <c r="N180" i="1"/>
  <c r="O180" i="1"/>
  <c r="P180" i="1"/>
  <c r="Q180" i="1"/>
  <c r="J179" i="1"/>
  <c r="J178" i="1" s="1"/>
  <c r="J177" i="1" s="1"/>
  <c r="K179" i="1"/>
  <c r="K178" i="1" s="1"/>
  <c r="K177" i="1" s="1"/>
  <c r="L179" i="1"/>
  <c r="L178" i="1" s="1"/>
  <c r="L177" i="1" s="1"/>
  <c r="M179" i="1"/>
  <c r="M178" i="1" s="1"/>
  <c r="M177" i="1" s="1"/>
  <c r="N179" i="1"/>
  <c r="N178" i="1" s="1"/>
  <c r="N177" i="1" s="1"/>
  <c r="O179" i="1"/>
  <c r="O178" i="1" s="1"/>
  <c r="O177" i="1" s="1"/>
  <c r="P179" i="1"/>
  <c r="P178" i="1" s="1"/>
  <c r="P177" i="1" s="1"/>
  <c r="Q179" i="1"/>
  <c r="Q178" i="1" s="1"/>
  <c r="Q177" i="1" s="1"/>
  <c r="J175" i="1"/>
  <c r="K175" i="1"/>
  <c r="L175" i="1"/>
  <c r="M175" i="1"/>
  <c r="N175" i="1"/>
  <c r="O175" i="1"/>
  <c r="P175" i="1"/>
  <c r="Q175" i="1"/>
  <c r="J174" i="1"/>
  <c r="K174" i="1"/>
  <c r="L174" i="1"/>
  <c r="M174" i="1"/>
  <c r="N174" i="1"/>
  <c r="O174" i="1"/>
  <c r="P174" i="1"/>
  <c r="Q174" i="1"/>
  <c r="J172" i="1"/>
  <c r="K172" i="1"/>
  <c r="L172" i="1"/>
  <c r="M172" i="1"/>
  <c r="N172" i="1"/>
  <c r="O172" i="1"/>
  <c r="P172" i="1"/>
  <c r="Q172" i="1"/>
  <c r="J171" i="1"/>
  <c r="K171" i="1"/>
  <c r="L171" i="1"/>
  <c r="M171" i="1"/>
  <c r="N171" i="1"/>
  <c r="O171" i="1"/>
  <c r="P171" i="1"/>
  <c r="Q171" i="1"/>
  <c r="J160" i="1"/>
  <c r="K160" i="1"/>
  <c r="L160" i="1"/>
  <c r="M160" i="1"/>
  <c r="N160" i="1"/>
  <c r="O160" i="1"/>
  <c r="P160" i="1"/>
  <c r="Q160" i="1"/>
  <c r="J156" i="1"/>
  <c r="K156" i="1"/>
  <c r="L156" i="1"/>
  <c r="M156" i="1"/>
  <c r="N156" i="1"/>
  <c r="O156" i="1"/>
  <c r="P156" i="1"/>
  <c r="Q156" i="1"/>
  <c r="J154" i="1"/>
  <c r="K154" i="1"/>
  <c r="L154" i="1"/>
  <c r="M154" i="1"/>
  <c r="N154" i="1"/>
  <c r="O154" i="1"/>
  <c r="P154" i="1"/>
  <c r="Q154" i="1"/>
  <c r="J153" i="1"/>
  <c r="J152" i="1" s="1"/>
  <c r="J151" i="1" s="1"/>
  <c r="K153" i="1"/>
  <c r="L153" i="1"/>
  <c r="L152" i="1" s="1"/>
  <c r="L151" i="1" s="1"/>
  <c r="M153" i="1"/>
  <c r="M152" i="1" s="1"/>
  <c r="M151" i="1" s="1"/>
  <c r="N153" i="1"/>
  <c r="N152" i="1" s="1"/>
  <c r="N151" i="1" s="1"/>
  <c r="O153" i="1"/>
  <c r="O152" i="1" s="1"/>
  <c r="O151" i="1" s="1"/>
  <c r="P153" i="1"/>
  <c r="P152" i="1" s="1"/>
  <c r="P151" i="1" s="1"/>
  <c r="J144" i="1"/>
  <c r="K144" i="1"/>
  <c r="L144" i="1"/>
  <c r="M144" i="1"/>
  <c r="N144" i="1"/>
  <c r="O144" i="1"/>
  <c r="P144" i="1"/>
  <c r="Q144" i="1"/>
  <c r="J142" i="1"/>
  <c r="K142" i="1"/>
  <c r="L142" i="1"/>
  <c r="M142" i="1"/>
  <c r="N142" i="1"/>
  <c r="O142" i="1"/>
  <c r="P142" i="1"/>
  <c r="Q142" i="1"/>
  <c r="J138" i="1"/>
  <c r="K138" i="1"/>
  <c r="L138" i="1"/>
  <c r="M138" i="1"/>
  <c r="N138" i="1"/>
  <c r="O138" i="1"/>
  <c r="P138" i="1"/>
  <c r="Q138" i="1"/>
  <c r="J137" i="1"/>
  <c r="K137" i="1"/>
  <c r="L137" i="1"/>
  <c r="M137" i="1"/>
  <c r="N137" i="1"/>
  <c r="O137" i="1"/>
  <c r="P137" i="1"/>
  <c r="P136" i="1" s="1"/>
  <c r="P129" i="1" s="1"/>
  <c r="Q137" i="1"/>
  <c r="J136" i="1"/>
  <c r="K136" i="1"/>
  <c r="K129" i="1" s="1"/>
  <c r="L136" i="1"/>
  <c r="L129" i="1" s="1"/>
  <c r="M136" i="1"/>
  <c r="N136" i="1"/>
  <c r="O136" i="1"/>
  <c r="O129" i="1" s="1"/>
  <c r="Q136" i="1"/>
  <c r="J134" i="1"/>
  <c r="K134" i="1"/>
  <c r="L134" i="1"/>
  <c r="M134" i="1"/>
  <c r="N134" i="1"/>
  <c r="O134" i="1"/>
  <c r="P134" i="1"/>
  <c r="Q134" i="1"/>
  <c r="J132" i="1"/>
  <c r="K132" i="1"/>
  <c r="L132" i="1"/>
  <c r="M132" i="1"/>
  <c r="N132" i="1"/>
  <c r="O132" i="1"/>
  <c r="P132" i="1"/>
  <c r="Q132" i="1"/>
  <c r="J131" i="1"/>
  <c r="K131" i="1"/>
  <c r="L131" i="1"/>
  <c r="M131" i="1"/>
  <c r="N131" i="1"/>
  <c r="O131" i="1"/>
  <c r="P131" i="1"/>
  <c r="Q131" i="1"/>
  <c r="J130" i="1"/>
  <c r="K130" i="1"/>
  <c r="L130" i="1"/>
  <c r="M130" i="1"/>
  <c r="N130" i="1"/>
  <c r="O130" i="1"/>
  <c r="P130" i="1"/>
  <c r="Q130" i="1"/>
  <c r="Q129" i="1" s="1"/>
  <c r="J129" i="1"/>
  <c r="M129" i="1"/>
  <c r="N129" i="1"/>
  <c r="J127" i="1"/>
  <c r="K127" i="1"/>
  <c r="L127" i="1"/>
  <c r="M127" i="1"/>
  <c r="N127" i="1"/>
  <c r="O127" i="1"/>
  <c r="P127" i="1"/>
  <c r="Q127" i="1"/>
  <c r="J124" i="1"/>
  <c r="K124" i="1"/>
  <c r="L124" i="1"/>
  <c r="M124" i="1"/>
  <c r="N124" i="1"/>
  <c r="O124" i="1"/>
  <c r="P124" i="1"/>
  <c r="Q124" i="1"/>
  <c r="J123" i="1"/>
  <c r="K123" i="1"/>
  <c r="L123" i="1"/>
  <c r="M123" i="1"/>
  <c r="N123" i="1"/>
  <c r="O123" i="1"/>
  <c r="P123" i="1"/>
  <c r="Q123" i="1"/>
  <c r="J122" i="1"/>
  <c r="K122" i="1"/>
  <c r="L122" i="1"/>
  <c r="M122" i="1"/>
  <c r="N122" i="1"/>
  <c r="O122" i="1"/>
  <c r="P122" i="1"/>
  <c r="Q122" i="1"/>
  <c r="J120" i="1"/>
  <c r="K120" i="1"/>
  <c r="L120" i="1"/>
  <c r="M120" i="1"/>
  <c r="N120" i="1"/>
  <c r="N119" i="1" s="1"/>
  <c r="N118" i="1" s="1"/>
  <c r="N117" i="1" s="1"/>
  <c r="O120" i="1"/>
  <c r="O119" i="1" s="1"/>
  <c r="O118" i="1" s="1"/>
  <c r="O117" i="1" s="1"/>
  <c r="P120" i="1"/>
  <c r="Q120" i="1"/>
  <c r="Q119" i="1" s="1"/>
  <c r="Q118" i="1" s="1"/>
  <c r="Q117" i="1" s="1"/>
  <c r="J119" i="1"/>
  <c r="J118" i="1" s="1"/>
  <c r="J117" i="1" s="1"/>
  <c r="K119" i="1"/>
  <c r="K118" i="1" s="1"/>
  <c r="K117" i="1" s="1"/>
  <c r="L119" i="1"/>
  <c r="M119" i="1"/>
  <c r="M118" i="1" s="1"/>
  <c r="M117" i="1" s="1"/>
  <c r="P119" i="1"/>
  <c r="P118" i="1" s="1"/>
  <c r="P117" i="1" s="1"/>
  <c r="L118" i="1"/>
  <c r="L117" i="1" s="1"/>
  <c r="J115" i="1"/>
  <c r="K115" i="1"/>
  <c r="L115" i="1"/>
  <c r="M115" i="1"/>
  <c r="N115" i="1"/>
  <c r="O115" i="1"/>
  <c r="O114" i="1" s="1"/>
  <c r="O113" i="1" s="1"/>
  <c r="O112" i="1" s="1"/>
  <c r="P115" i="1"/>
  <c r="P114" i="1" s="1"/>
  <c r="P113" i="1" s="1"/>
  <c r="P112" i="1" s="1"/>
  <c r="Q115" i="1"/>
  <c r="Q114" i="1" s="1"/>
  <c r="Q113" i="1" s="1"/>
  <c r="Q112" i="1" s="1"/>
  <c r="J114" i="1"/>
  <c r="J113" i="1" s="1"/>
  <c r="J112" i="1" s="1"/>
  <c r="K114" i="1"/>
  <c r="K113" i="1" s="1"/>
  <c r="K112" i="1" s="1"/>
  <c r="L114" i="1"/>
  <c r="L113" i="1" s="1"/>
  <c r="L112" i="1" s="1"/>
  <c r="M114" i="1"/>
  <c r="M113" i="1" s="1"/>
  <c r="M112" i="1" s="1"/>
  <c r="N114" i="1"/>
  <c r="N113" i="1" s="1"/>
  <c r="N112" i="1" s="1"/>
  <c r="J110" i="1"/>
  <c r="K110" i="1"/>
  <c r="L110" i="1"/>
  <c r="M110" i="1"/>
  <c r="N110" i="1"/>
  <c r="O110" i="1"/>
  <c r="P110" i="1"/>
  <c r="Q110" i="1"/>
  <c r="J108" i="1"/>
  <c r="K108" i="1"/>
  <c r="L108" i="1"/>
  <c r="M108" i="1"/>
  <c r="N108" i="1"/>
  <c r="O108" i="1"/>
  <c r="P108" i="1"/>
  <c r="Q108" i="1"/>
  <c r="J107" i="1"/>
  <c r="K107" i="1"/>
  <c r="L107" i="1"/>
  <c r="M107" i="1"/>
  <c r="N107" i="1"/>
  <c r="O107" i="1"/>
  <c r="P107" i="1"/>
  <c r="Q107" i="1"/>
  <c r="J104" i="1"/>
  <c r="K104" i="1"/>
  <c r="L104" i="1"/>
  <c r="M104" i="1"/>
  <c r="N104" i="1"/>
  <c r="O104" i="1"/>
  <c r="P104" i="1"/>
  <c r="Q104" i="1"/>
  <c r="J102" i="1"/>
  <c r="K102" i="1"/>
  <c r="L102" i="1"/>
  <c r="M102" i="1"/>
  <c r="N102" i="1"/>
  <c r="O102" i="1"/>
  <c r="P102" i="1"/>
  <c r="Q102" i="1"/>
  <c r="J100" i="1"/>
  <c r="K100" i="1"/>
  <c r="L100" i="1"/>
  <c r="M100" i="1"/>
  <c r="N100" i="1"/>
  <c r="O100" i="1"/>
  <c r="O99" i="1" s="1"/>
  <c r="O98" i="1" s="1"/>
  <c r="O97" i="1" s="1"/>
  <c r="P100" i="1"/>
  <c r="Q100" i="1"/>
  <c r="Q99" i="1" s="1"/>
  <c r="Q98" i="1" s="1"/>
  <c r="Q97" i="1" s="1"/>
  <c r="J99" i="1"/>
  <c r="J98" i="1" s="1"/>
  <c r="J97" i="1" s="1"/>
  <c r="K99" i="1"/>
  <c r="K98" i="1" s="1"/>
  <c r="K97" i="1" s="1"/>
  <c r="L99" i="1"/>
  <c r="L98" i="1" s="1"/>
  <c r="L97" i="1" s="1"/>
  <c r="M99" i="1"/>
  <c r="M98" i="1" s="1"/>
  <c r="M97" i="1" s="1"/>
  <c r="N99" i="1"/>
  <c r="N98" i="1" s="1"/>
  <c r="N97" i="1" s="1"/>
  <c r="J95" i="1"/>
  <c r="K95" i="1"/>
  <c r="L95" i="1"/>
  <c r="M95" i="1"/>
  <c r="N95" i="1"/>
  <c r="O95" i="1"/>
  <c r="P95" i="1"/>
  <c r="Q95" i="1"/>
  <c r="J94" i="1"/>
  <c r="K94" i="1"/>
  <c r="K93" i="1" s="1"/>
  <c r="K92" i="1" s="1"/>
  <c r="L94" i="1"/>
  <c r="L93" i="1" s="1"/>
  <c r="L92" i="1" s="1"/>
  <c r="M94" i="1"/>
  <c r="M93" i="1" s="1"/>
  <c r="M92" i="1" s="1"/>
  <c r="N94" i="1"/>
  <c r="N93" i="1" s="1"/>
  <c r="N92" i="1" s="1"/>
  <c r="O94" i="1"/>
  <c r="O93" i="1" s="1"/>
  <c r="O92" i="1" s="1"/>
  <c r="P94" i="1"/>
  <c r="P93" i="1" s="1"/>
  <c r="P92" i="1" s="1"/>
  <c r="Q94" i="1"/>
  <c r="Q93" i="1" s="1"/>
  <c r="Q92" i="1" s="1"/>
  <c r="J93" i="1"/>
  <c r="J92" i="1" s="1"/>
  <c r="J90" i="1"/>
  <c r="K90" i="1"/>
  <c r="L90" i="1"/>
  <c r="M90" i="1"/>
  <c r="M89" i="1" s="1"/>
  <c r="M88" i="1" s="1"/>
  <c r="M87" i="1" s="1"/>
  <c r="N90" i="1"/>
  <c r="N89" i="1" s="1"/>
  <c r="N88" i="1" s="1"/>
  <c r="N87" i="1" s="1"/>
  <c r="O90" i="1"/>
  <c r="O89" i="1" s="1"/>
  <c r="O88" i="1" s="1"/>
  <c r="O87" i="1" s="1"/>
  <c r="P90" i="1"/>
  <c r="P89" i="1" s="1"/>
  <c r="P88" i="1" s="1"/>
  <c r="P87" i="1" s="1"/>
  <c r="Q90" i="1"/>
  <c r="Q89" i="1" s="1"/>
  <c r="Q88" i="1" s="1"/>
  <c r="Q87" i="1" s="1"/>
  <c r="J89" i="1"/>
  <c r="J88" i="1" s="1"/>
  <c r="J87" i="1" s="1"/>
  <c r="K89" i="1"/>
  <c r="K88" i="1" s="1"/>
  <c r="K87" i="1" s="1"/>
  <c r="L89" i="1"/>
  <c r="L88" i="1" s="1"/>
  <c r="L87" i="1" s="1"/>
  <c r="J85" i="1"/>
  <c r="K85" i="1"/>
  <c r="K84" i="1" s="1"/>
  <c r="K83" i="1" s="1"/>
  <c r="K82" i="1" s="1"/>
  <c r="L85" i="1"/>
  <c r="L84" i="1" s="1"/>
  <c r="L83" i="1" s="1"/>
  <c r="L82" i="1" s="1"/>
  <c r="M85" i="1"/>
  <c r="M84" i="1" s="1"/>
  <c r="M83" i="1" s="1"/>
  <c r="M82" i="1" s="1"/>
  <c r="N85" i="1"/>
  <c r="N84" i="1" s="1"/>
  <c r="N83" i="1" s="1"/>
  <c r="N82" i="1" s="1"/>
  <c r="O85" i="1"/>
  <c r="O84" i="1" s="1"/>
  <c r="O83" i="1" s="1"/>
  <c r="O82" i="1" s="1"/>
  <c r="P85" i="1"/>
  <c r="P84" i="1" s="1"/>
  <c r="P83" i="1" s="1"/>
  <c r="P82" i="1" s="1"/>
  <c r="Q85" i="1"/>
  <c r="Q84" i="1" s="1"/>
  <c r="Q83" i="1" s="1"/>
  <c r="Q82" i="1" s="1"/>
  <c r="J84" i="1"/>
  <c r="J83" i="1" s="1"/>
  <c r="J82" i="1" s="1"/>
  <c r="I138" i="1"/>
  <c r="I142" i="1"/>
  <c r="I144" i="1"/>
  <c r="I134" i="1"/>
  <c r="I132" i="1"/>
  <c r="I127" i="1"/>
  <c r="I124" i="1" s="1"/>
  <c r="I123" i="1" s="1"/>
  <c r="I122" i="1" s="1"/>
  <c r="I120" i="1"/>
  <c r="I119" i="1" s="1"/>
  <c r="I118" i="1" s="1"/>
  <c r="I117" i="1" s="1"/>
  <c r="I115" i="1"/>
  <c r="I114" i="1" s="1"/>
  <c r="I113" i="1" s="1"/>
  <c r="I112" i="1" s="1"/>
  <c r="I100" i="1"/>
  <c r="I102" i="1"/>
  <c r="I104" i="1"/>
  <c r="I108" i="1"/>
  <c r="I110" i="1"/>
  <c r="I95" i="1"/>
  <c r="I94" i="1" s="1"/>
  <c r="I93" i="1" s="1"/>
  <c r="I92" i="1" s="1"/>
  <c r="I90" i="1"/>
  <c r="I89" i="1" s="1"/>
  <c r="I88" i="1" s="1"/>
  <c r="I87" i="1" s="1"/>
  <c r="I85" i="1"/>
  <c r="I84" i="1" s="1"/>
  <c r="I83" i="1" s="1"/>
  <c r="I82" i="1" s="1"/>
  <c r="J78" i="1"/>
  <c r="K78" i="1"/>
  <c r="L78" i="1"/>
  <c r="M78" i="1"/>
  <c r="N78" i="1"/>
  <c r="O78" i="1"/>
  <c r="P78" i="1"/>
  <c r="Q78" i="1"/>
  <c r="J75" i="1"/>
  <c r="K75" i="1"/>
  <c r="L75" i="1"/>
  <c r="M75" i="1"/>
  <c r="N75" i="1"/>
  <c r="O75" i="1"/>
  <c r="P75" i="1"/>
  <c r="Q75" i="1"/>
  <c r="J73" i="1"/>
  <c r="K73" i="1"/>
  <c r="L73" i="1"/>
  <c r="M73" i="1"/>
  <c r="N73" i="1"/>
  <c r="O73" i="1"/>
  <c r="P73" i="1"/>
  <c r="Q73" i="1"/>
  <c r="J65" i="1"/>
  <c r="K65" i="1"/>
  <c r="L65" i="1"/>
  <c r="M65" i="1"/>
  <c r="N65" i="1"/>
  <c r="O65" i="1"/>
  <c r="P65" i="1"/>
  <c r="Q65" i="1"/>
  <c r="J63" i="1"/>
  <c r="K63" i="1"/>
  <c r="L63" i="1"/>
  <c r="M63" i="1"/>
  <c r="N63" i="1"/>
  <c r="N62" i="1" s="1"/>
  <c r="N61" i="1" s="1"/>
  <c r="N60" i="1" s="1"/>
  <c r="O63" i="1"/>
  <c r="P63" i="1"/>
  <c r="Q63" i="1"/>
  <c r="J62" i="1"/>
  <c r="J61" i="1" s="1"/>
  <c r="J60" i="1" s="1"/>
  <c r="I63" i="1"/>
  <c r="I65" i="1"/>
  <c r="I73" i="1"/>
  <c r="I75" i="1"/>
  <c r="I78" i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I55" i="1"/>
  <c r="I54" i="1" s="1"/>
  <c r="J47" i="1"/>
  <c r="K47" i="1"/>
  <c r="L47" i="1"/>
  <c r="M47" i="1"/>
  <c r="N47" i="1"/>
  <c r="O47" i="1"/>
  <c r="P47" i="1"/>
  <c r="Q47" i="1"/>
  <c r="J45" i="1"/>
  <c r="K45" i="1"/>
  <c r="L45" i="1"/>
  <c r="M45" i="1"/>
  <c r="N45" i="1"/>
  <c r="O45" i="1"/>
  <c r="P45" i="1"/>
  <c r="Q45" i="1"/>
  <c r="J35" i="1"/>
  <c r="L35" i="1"/>
  <c r="M35" i="1"/>
  <c r="N35" i="1"/>
  <c r="O35" i="1"/>
  <c r="P35" i="1"/>
  <c r="Q35" i="1"/>
  <c r="J28" i="1"/>
  <c r="K28" i="1"/>
  <c r="L28" i="1"/>
  <c r="M28" i="1"/>
  <c r="N28" i="1"/>
  <c r="O28" i="1"/>
  <c r="P28" i="1"/>
  <c r="Q28" i="1"/>
  <c r="J23" i="1"/>
  <c r="K23" i="1"/>
  <c r="L23" i="1"/>
  <c r="M23" i="1"/>
  <c r="N23" i="1"/>
  <c r="O23" i="1"/>
  <c r="P23" i="1"/>
  <c r="Q23" i="1"/>
  <c r="F8" i="3" l="1"/>
  <c r="F133" i="3" s="1"/>
  <c r="F142" i="3" s="1"/>
  <c r="G13" i="2"/>
  <c r="G24" i="2" s="1"/>
  <c r="E8" i="3"/>
  <c r="E133" i="3" s="1"/>
  <c r="E142" i="3" s="1"/>
  <c r="E143" i="3" s="1"/>
  <c r="M62" i="1"/>
  <c r="M61" i="1" s="1"/>
  <c r="M60" i="1" s="1"/>
  <c r="L62" i="1"/>
  <c r="L61" i="1" s="1"/>
  <c r="L60" i="1" s="1"/>
  <c r="K152" i="1"/>
  <c r="K151" i="1" s="1"/>
  <c r="P99" i="1"/>
  <c r="P98" i="1" s="1"/>
  <c r="P97" i="1" s="1"/>
  <c r="P81" i="1" s="1"/>
  <c r="Q62" i="1"/>
  <c r="Q61" i="1" s="1"/>
  <c r="Q60" i="1" s="1"/>
  <c r="N22" i="1"/>
  <c r="I99" i="1"/>
  <c r="Q22" i="1"/>
  <c r="M22" i="1"/>
  <c r="J22" i="1"/>
  <c r="J15" i="1" s="1"/>
  <c r="J14" i="1" s="1"/>
  <c r="J13" i="1" s="1"/>
  <c r="I62" i="1"/>
  <c r="I61" i="1" s="1"/>
  <c r="I60" i="1" s="1"/>
  <c r="I107" i="1"/>
  <c r="I98" i="1" s="1"/>
  <c r="I97" i="1" s="1"/>
  <c r="I137" i="1"/>
  <c r="I136" i="1" s="1"/>
  <c r="P62" i="1"/>
  <c r="P61" i="1" s="1"/>
  <c r="P60" i="1" s="1"/>
  <c r="I131" i="1"/>
  <c r="I130" i="1" s="1"/>
  <c r="G8" i="3"/>
  <c r="G133" i="3" s="1"/>
  <c r="G142" i="3" s="1"/>
  <c r="P22" i="1"/>
  <c r="Q81" i="1"/>
  <c r="O22" i="1"/>
  <c r="O81" i="1"/>
  <c r="N81" i="1"/>
  <c r="O62" i="1"/>
  <c r="O61" i="1" s="1"/>
  <c r="O60" i="1" s="1"/>
  <c r="K62" i="1"/>
  <c r="K61" i="1" s="1"/>
  <c r="K60" i="1" s="1"/>
  <c r="L22" i="1"/>
  <c r="L15" i="1" s="1"/>
  <c r="L14" i="1" s="1"/>
  <c r="K22" i="1"/>
  <c r="K15" i="1" s="1"/>
  <c r="K14" i="1" s="1"/>
  <c r="I129" i="1" l="1"/>
  <c r="L13" i="1"/>
  <c r="K13" i="1"/>
  <c r="M81" i="1"/>
  <c r="G149" i="1"/>
  <c r="G148" i="1" s="1"/>
  <c r="G147" i="1" s="1"/>
  <c r="G142" i="1"/>
  <c r="G144" i="1"/>
  <c r="G134" i="1"/>
  <c r="G132" i="1"/>
  <c r="G127" i="1"/>
  <c r="G125" i="1"/>
  <c r="G124" i="1" s="1"/>
  <c r="G123" i="1" s="1"/>
  <c r="G120" i="1"/>
  <c r="G119" i="1" s="1"/>
  <c r="G118" i="1" s="1"/>
  <c r="G115" i="1"/>
  <c r="G114" i="1" s="1"/>
  <c r="G113" i="1" s="1"/>
  <c r="G100" i="1"/>
  <c r="G102" i="1"/>
  <c r="G104" i="1"/>
  <c r="G108" i="1"/>
  <c r="G110" i="1"/>
  <c r="G107" i="1" s="1"/>
  <c r="G95" i="1"/>
  <c r="G94" i="1" s="1"/>
  <c r="G93" i="1" s="1"/>
  <c r="G90" i="1"/>
  <c r="G89" i="1" s="1"/>
  <c r="G88" i="1" s="1"/>
  <c r="G85" i="1"/>
  <c r="G84" i="1" s="1"/>
  <c r="G83" i="1" s="1"/>
  <c r="G78" i="1"/>
  <c r="G75" i="1"/>
  <c r="G73" i="1"/>
  <c r="G65" i="1"/>
  <c r="G63" i="1"/>
  <c r="G45" i="1"/>
  <c r="G99" i="1" l="1"/>
  <c r="G98" i="1" s="1"/>
  <c r="G97" i="1" s="1"/>
  <c r="G131" i="1"/>
  <c r="G130" i="1" s="1"/>
  <c r="G137" i="1"/>
  <c r="G62" i="1"/>
  <c r="G61" i="1" s="1"/>
  <c r="G60" i="1" s="1"/>
  <c r="L81" i="1"/>
  <c r="L12" i="1" s="1"/>
  <c r="L11" i="1" s="1"/>
  <c r="G146" i="1"/>
  <c r="G122" i="1"/>
  <c r="G117" i="1"/>
  <c r="G112" i="1"/>
  <c r="G92" i="1"/>
  <c r="G87" i="1"/>
  <c r="G82" i="1"/>
  <c r="I47" i="1"/>
  <c r="I45" i="1"/>
  <c r="I35" i="1"/>
  <c r="I28" i="1"/>
  <c r="I23" i="1"/>
  <c r="G136" i="1" l="1"/>
  <c r="G129" i="1" s="1"/>
  <c r="G81" i="1" s="1"/>
  <c r="I22" i="1"/>
  <c r="L204" i="1"/>
  <c r="K81" i="1"/>
  <c r="K12" i="1" s="1"/>
  <c r="K11" i="1" s="1"/>
  <c r="I15" i="1" l="1"/>
  <c r="K204" i="1"/>
  <c r="I81" i="1"/>
  <c r="J81" i="1"/>
  <c r="J12" i="1" s="1"/>
  <c r="J11" i="1" s="1"/>
  <c r="I14" i="1" l="1"/>
  <c r="J204" i="1"/>
  <c r="I13" i="1" l="1"/>
  <c r="G55" i="1"/>
  <c r="G54" i="1" s="1"/>
  <c r="G47" i="1"/>
  <c r="H24" i="1"/>
  <c r="F24" i="1" s="1"/>
  <c r="H25" i="1"/>
  <c r="F25" i="1" s="1"/>
  <c r="H26" i="1"/>
  <c r="F26" i="1" s="1"/>
  <c r="R26" i="1" s="1"/>
  <c r="H27" i="1"/>
  <c r="F27" i="1" s="1"/>
  <c r="R27" i="1" s="1"/>
  <c r="H28" i="1"/>
  <c r="H29" i="1"/>
  <c r="F29" i="1" s="1"/>
  <c r="R29" i="1" s="1"/>
  <c r="H30" i="1"/>
  <c r="F30" i="1" s="1"/>
  <c r="R30" i="1" s="1"/>
  <c r="H31" i="1"/>
  <c r="F31" i="1" s="1"/>
  <c r="H32" i="1"/>
  <c r="F32" i="1" s="1"/>
  <c r="R32" i="1" s="1"/>
  <c r="H33" i="1"/>
  <c r="F33" i="1" s="1"/>
  <c r="H34" i="1"/>
  <c r="F34" i="1" s="1"/>
  <c r="R34" i="1" s="1"/>
  <c r="H35" i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R42" i="1" s="1"/>
  <c r="H43" i="1"/>
  <c r="F43" i="1" s="1"/>
  <c r="H44" i="1"/>
  <c r="F44" i="1" s="1"/>
  <c r="H45" i="1"/>
  <c r="F45" i="1" s="1"/>
  <c r="H46" i="1"/>
  <c r="F46" i="1" s="1"/>
  <c r="H47" i="1"/>
  <c r="F47" i="1" s="1"/>
  <c r="H48" i="1"/>
  <c r="F48" i="1" s="1"/>
  <c r="H49" i="1"/>
  <c r="F49" i="1" s="1"/>
  <c r="H50" i="1"/>
  <c r="F50" i="1" s="1"/>
  <c r="H51" i="1"/>
  <c r="F51" i="1" s="1"/>
  <c r="H52" i="1"/>
  <c r="F52" i="1" s="1"/>
  <c r="R52" i="1" s="1"/>
  <c r="R47" i="1" s="1"/>
  <c r="H53" i="1"/>
  <c r="F53" i="1" s="1"/>
  <c r="H54" i="1"/>
  <c r="H55" i="1"/>
  <c r="H56" i="1"/>
  <c r="F56" i="1" s="1"/>
  <c r="H57" i="1"/>
  <c r="F57" i="1" s="1"/>
  <c r="R57" i="1" s="1"/>
  <c r="R55" i="1" s="1"/>
  <c r="R54" i="1" s="1"/>
  <c r="H58" i="1"/>
  <c r="F58" i="1" s="1"/>
  <c r="H59" i="1"/>
  <c r="F59" i="1" s="1"/>
  <c r="H60" i="1"/>
  <c r="F60" i="1" s="1"/>
  <c r="H61" i="1"/>
  <c r="F61" i="1" s="1"/>
  <c r="H62" i="1"/>
  <c r="F62" i="1" s="1"/>
  <c r="H63" i="1"/>
  <c r="F63" i="1" s="1"/>
  <c r="H64" i="1"/>
  <c r="F64" i="1" s="1"/>
  <c r="H65" i="1"/>
  <c r="F65" i="1" s="1"/>
  <c r="H67" i="1"/>
  <c r="F67" i="1" s="1"/>
  <c r="H69" i="1"/>
  <c r="F69" i="1" s="1"/>
  <c r="H70" i="1"/>
  <c r="F70" i="1" s="1"/>
  <c r="H71" i="1"/>
  <c r="F71" i="1" s="1"/>
  <c r="H73" i="1"/>
  <c r="F73" i="1" s="1"/>
  <c r="H74" i="1"/>
  <c r="H75" i="1"/>
  <c r="F75" i="1" s="1"/>
  <c r="H76" i="1"/>
  <c r="F76" i="1" s="1"/>
  <c r="H77" i="1"/>
  <c r="F77" i="1" s="1"/>
  <c r="H78" i="1"/>
  <c r="F78" i="1" s="1"/>
  <c r="H79" i="1"/>
  <c r="F79" i="1" s="1"/>
  <c r="H80" i="1"/>
  <c r="F80" i="1" s="1"/>
  <c r="H81" i="1"/>
  <c r="F81" i="1" s="1"/>
  <c r="H82" i="1"/>
  <c r="F82" i="1" s="1"/>
  <c r="H83" i="1"/>
  <c r="F83" i="1" s="1"/>
  <c r="H84" i="1"/>
  <c r="F84" i="1" s="1"/>
  <c r="H85" i="1"/>
  <c r="F85" i="1" s="1"/>
  <c r="H86" i="1"/>
  <c r="F86" i="1" s="1"/>
  <c r="H87" i="1"/>
  <c r="F87" i="1" s="1"/>
  <c r="H88" i="1"/>
  <c r="F88" i="1" s="1"/>
  <c r="H89" i="1"/>
  <c r="F89" i="1" s="1"/>
  <c r="H90" i="1"/>
  <c r="F90" i="1" s="1"/>
  <c r="H91" i="1"/>
  <c r="F91" i="1" s="1"/>
  <c r="H92" i="1"/>
  <c r="F92" i="1" s="1"/>
  <c r="H93" i="1"/>
  <c r="F93" i="1" s="1"/>
  <c r="H94" i="1"/>
  <c r="F94" i="1" s="1"/>
  <c r="H95" i="1"/>
  <c r="F95" i="1" s="1"/>
  <c r="H96" i="1"/>
  <c r="H97" i="1"/>
  <c r="F97" i="1" s="1"/>
  <c r="H98" i="1"/>
  <c r="F98" i="1" s="1"/>
  <c r="H99" i="1"/>
  <c r="F99" i="1" s="1"/>
  <c r="H100" i="1"/>
  <c r="F100" i="1" s="1"/>
  <c r="H101" i="1"/>
  <c r="F101" i="1" s="1"/>
  <c r="H102" i="1"/>
  <c r="F102" i="1" s="1"/>
  <c r="H103" i="1"/>
  <c r="H104" i="1"/>
  <c r="F104" i="1" s="1"/>
  <c r="H105" i="1"/>
  <c r="F105" i="1" s="1"/>
  <c r="H106" i="1"/>
  <c r="H107" i="1"/>
  <c r="F107" i="1" s="1"/>
  <c r="H108" i="1"/>
  <c r="F108" i="1" s="1"/>
  <c r="H109" i="1"/>
  <c r="F109" i="1" s="1"/>
  <c r="H110" i="1"/>
  <c r="F110" i="1" s="1"/>
  <c r="H111" i="1"/>
  <c r="F111" i="1" s="1"/>
  <c r="H112" i="1"/>
  <c r="F112" i="1" s="1"/>
  <c r="H113" i="1"/>
  <c r="F113" i="1" s="1"/>
  <c r="H114" i="1"/>
  <c r="F114" i="1" s="1"/>
  <c r="H115" i="1"/>
  <c r="F115" i="1" s="1"/>
  <c r="H116" i="1"/>
  <c r="F116" i="1" s="1"/>
  <c r="H117" i="1"/>
  <c r="F117" i="1" s="1"/>
  <c r="H118" i="1"/>
  <c r="F118" i="1" s="1"/>
  <c r="H119" i="1"/>
  <c r="F119" i="1" s="1"/>
  <c r="H120" i="1"/>
  <c r="F120" i="1" s="1"/>
  <c r="H121" i="1"/>
  <c r="F121" i="1" s="1"/>
  <c r="H122" i="1"/>
  <c r="F122" i="1" s="1"/>
  <c r="H123" i="1"/>
  <c r="F123" i="1" s="1"/>
  <c r="H124" i="1"/>
  <c r="F124" i="1" s="1"/>
  <c r="H125" i="1"/>
  <c r="F125" i="1" s="1"/>
  <c r="H126" i="1"/>
  <c r="F126" i="1" s="1"/>
  <c r="H127" i="1"/>
  <c r="F127" i="1" s="1"/>
  <c r="H128" i="1"/>
  <c r="F128" i="1" s="1"/>
  <c r="H129" i="1"/>
  <c r="F129" i="1" s="1"/>
  <c r="H130" i="1"/>
  <c r="F130" i="1" s="1"/>
  <c r="H131" i="1"/>
  <c r="F131" i="1" s="1"/>
  <c r="H132" i="1"/>
  <c r="F132" i="1" s="1"/>
  <c r="H133" i="1"/>
  <c r="F133" i="1" s="1"/>
  <c r="H134" i="1"/>
  <c r="F134" i="1" s="1"/>
  <c r="H135" i="1"/>
  <c r="F135" i="1" s="1"/>
  <c r="H136" i="1"/>
  <c r="F136" i="1" s="1"/>
  <c r="H137" i="1"/>
  <c r="F137" i="1" s="1"/>
  <c r="H138" i="1"/>
  <c r="F138" i="1" s="1"/>
  <c r="H139" i="1"/>
  <c r="F139" i="1" s="1"/>
  <c r="H140" i="1"/>
  <c r="F140" i="1" s="1"/>
  <c r="H142" i="1"/>
  <c r="F142" i="1" s="1"/>
  <c r="H143" i="1"/>
  <c r="F143" i="1" s="1"/>
  <c r="H144" i="1"/>
  <c r="F144" i="1" s="1"/>
  <c r="H145" i="1"/>
  <c r="F145" i="1" s="1"/>
  <c r="H146" i="1"/>
  <c r="F146" i="1" s="1"/>
  <c r="H147" i="1"/>
  <c r="F147" i="1" s="1"/>
  <c r="H148" i="1"/>
  <c r="F148" i="1" s="1"/>
  <c r="H149" i="1"/>
  <c r="F149" i="1" s="1"/>
  <c r="H150" i="1"/>
  <c r="F150" i="1" s="1"/>
  <c r="H155" i="1"/>
  <c r="F155" i="1" s="1"/>
  <c r="H157" i="1"/>
  <c r="F157" i="1" s="1"/>
  <c r="H158" i="1"/>
  <c r="F158" i="1" s="1"/>
  <c r="H159" i="1"/>
  <c r="F159" i="1" s="1"/>
  <c r="H161" i="1"/>
  <c r="F161" i="1" s="1"/>
  <c r="H162" i="1"/>
  <c r="F162" i="1" s="1"/>
  <c r="H164" i="1"/>
  <c r="F164" i="1" s="1"/>
  <c r="H165" i="1"/>
  <c r="H166" i="1"/>
  <c r="F166" i="1" s="1"/>
  <c r="H168" i="1"/>
  <c r="F168" i="1" s="1"/>
  <c r="H173" i="1"/>
  <c r="F173" i="1" s="1"/>
  <c r="H176" i="1"/>
  <c r="F176" i="1" s="1"/>
  <c r="H181" i="1"/>
  <c r="F181" i="1" s="1"/>
  <c r="H182" i="1"/>
  <c r="F182" i="1" s="1"/>
  <c r="H183" i="1"/>
  <c r="F183" i="1" s="1"/>
  <c r="H185" i="1"/>
  <c r="F185" i="1" s="1"/>
  <c r="H187" i="1"/>
  <c r="F187" i="1" s="1"/>
  <c r="H188" i="1"/>
  <c r="F188" i="1" s="1"/>
  <c r="H191" i="1"/>
  <c r="F191" i="1" s="1"/>
  <c r="H197" i="1"/>
  <c r="F197" i="1" s="1"/>
  <c r="E197" i="1" s="1"/>
  <c r="H22" i="1"/>
  <c r="G167" i="1"/>
  <c r="G165" i="1"/>
  <c r="G156" i="1"/>
  <c r="G196" i="1"/>
  <c r="G186" i="1"/>
  <c r="G184" i="1"/>
  <c r="G180" i="1"/>
  <c r="G175" i="1"/>
  <c r="G174" i="1" s="1"/>
  <c r="G172" i="1"/>
  <c r="H23" i="1"/>
  <c r="G154" i="1"/>
  <c r="F106" i="1"/>
  <c r="F103" i="1"/>
  <c r="F96" i="1"/>
  <c r="F74" i="1"/>
  <c r="G35" i="1"/>
  <c r="G28" i="1"/>
  <c r="F28" i="1" s="1"/>
  <c r="G23" i="1"/>
  <c r="R35" i="1" l="1"/>
  <c r="R23" i="1"/>
  <c r="F55" i="1"/>
  <c r="F23" i="1"/>
  <c r="E132" i="1"/>
  <c r="S132" i="1"/>
  <c r="E134" i="1"/>
  <c r="S134" i="1"/>
  <c r="F54" i="1"/>
  <c r="F165" i="1"/>
  <c r="S32" i="1"/>
  <c r="S43" i="1"/>
  <c r="S39" i="1"/>
  <c r="S48" i="1"/>
  <c r="S29" i="1"/>
  <c r="S33" i="1"/>
  <c r="S31" i="1"/>
  <c r="S44" i="1"/>
  <c r="S42" i="1"/>
  <c r="S40" i="1"/>
  <c r="S38" i="1"/>
  <c r="S46" i="1"/>
  <c r="S53" i="1"/>
  <c r="S51" i="1"/>
  <c r="S49" i="1"/>
  <c r="S59" i="1"/>
  <c r="S57" i="1"/>
  <c r="S66" i="1"/>
  <c r="S71" i="1"/>
  <c r="S69" i="1"/>
  <c r="S67" i="1"/>
  <c r="S76" i="1"/>
  <c r="S79" i="1"/>
  <c r="S86" i="1"/>
  <c r="S96" i="1"/>
  <c r="S103" i="1"/>
  <c r="S106" i="1"/>
  <c r="S111" i="1"/>
  <c r="S126" i="1"/>
  <c r="S133" i="1"/>
  <c r="S145" i="1"/>
  <c r="S24" i="1"/>
  <c r="S26" i="1"/>
  <c r="S197" i="1"/>
  <c r="S188" i="1"/>
  <c r="S185" i="1"/>
  <c r="S182" i="1"/>
  <c r="S157" i="1"/>
  <c r="S148" i="1"/>
  <c r="S146" i="1"/>
  <c r="S144" i="1"/>
  <c r="S142" i="1"/>
  <c r="S139" i="1"/>
  <c r="S131" i="1"/>
  <c r="S129" i="1"/>
  <c r="S127" i="1"/>
  <c r="S125" i="1"/>
  <c r="S123" i="1"/>
  <c r="S119" i="1"/>
  <c r="S117" i="1"/>
  <c r="S115" i="1"/>
  <c r="S113" i="1"/>
  <c r="S107" i="1"/>
  <c r="S99" i="1"/>
  <c r="S97" i="1"/>
  <c r="S95" i="1"/>
  <c r="S93" i="1"/>
  <c r="S89" i="1"/>
  <c r="S87" i="1"/>
  <c r="S85" i="1"/>
  <c r="S83" i="1"/>
  <c r="S81" i="1"/>
  <c r="S75" i="1"/>
  <c r="S73" i="1"/>
  <c r="S65" i="1"/>
  <c r="S63" i="1"/>
  <c r="S61" i="1"/>
  <c r="S55" i="1"/>
  <c r="S47" i="1"/>
  <c r="S45" i="1"/>
  <c r="S34" i="1"/>
  <c r="S30" i="1"/>
  <c r="S41" i="1"/>
  <c r="S37" i="1"/>
  <c r="S52" i="1"/>
  <c r="S50" i="1"/>
  <c r="S56" i="1"/>
  <c r="S58" i="1"/>
  <c r="S64" i="1"/>
  <c r="S72" i="1"/>
  <c r="S70" i="1"/>
  <c r="S68" i="1"/>
  <c r="S74" i="1"/>
  <c r="S77" i="1"/>
  <c r="S80" i="1"/>
  <c r="S91" i="1"/>
  <c r="S101" i="1"/>
  <c r="S105" i="1"/>
  <c r="S109" i="1"/>
  <c r="S121" i="1"/>
  <c r="S128" i="1"/>
  <c r="S135" i="1"/>
  <c r="S150" i="1"/>
  <c r="S25" i="1"/>
  <c r="S27" i="1"/>
  <c r="S36" i="1"/>
  <c r="S191" i="1"/>
  <c r="S187" i="1"/>
  <c r="S183" i="1"/>
  <c r="S181" i="1"/>
  <c r="S158" i="1"/>
  <c r="S149" i="1"/>
  <c r="S147" i="1"/>
  <c r="S143" i="1"/>
  <c r="S140" i="1"/>
  <c r="S130" i="1"/>
  <c r="S124" i="1"/>
  <c r="S122" i="1"/>
  <c r="S120" i="1"/>
  <c r="S118" i="1"/>
  <c r="S116" i="1"/>
  <c r="S114" i="1"/>
  <c r="S112" i="1"/>
  <c r="S110" i="1"/>
  <c r="S108" i="1"/>
  <c r="S104" i="1"/>
  <c r="S102" i="1"/>
  <c r="S100" i="1"/>
  <c r="S98" i="1"/>
  <c r="S94" i="1"/>
  <c r="S92" i="1"/>
  <c r="S90" i="1"/>
  <c r="S88" i="1"/>
  <c r="S84" i="1"/>
  <c r="S82" i="1"/>
  <c r="S78" i="1"/>
  <c r="S62" i="1"/>
  <c r="S60" i="1"/>
  <c r="S54" i="1"/>
  <c r="G22" i="1"/>
  <c r="G15" i="1" s="1"/>
  <c r="F35" i="1"/>
  <c r="G179" i="1"/>
  <c r="G171" i="1"/>
  <c r="G153" i="1"/>
  <c r="I190" i="1"/>
  <c r="I196" i="1"/>
  <c r="H196" i="1" s="1"/>
  <c r="F196" i="1" s="1"/>
  <c r="I186" i="1"/>
  <c r="H186" i="1" s="1"/>
  <c r="F186" i="1" s="1"/>
  <c r="I184" i="1"/>
  <c r="H184" i="1" s="1"/>
  <c r="F184" i="1" s="1"/>
  <c r="I180" i="1"/>
  <c r="Q165" i="1"/>
  <c r="Q153" i="1" s="1"/>
  <c r="Q152" i="1" s="1"/>
  <c r="Q151" i="1" s="1"/>
  <c r="H167" i="1"/>
  <c r="F167" i="1" s="1"/>
  <c r="I175" i="1"/>
  <c r="I172" i="1"/>
  <c r="H160" i="1"/>
  <c r="F160" i="1" s="1"/>
  <c r="I156" i="1"/>
  <c r="H156" i="1" s="1"/>
  <c r="F156" i="1" s="1"/>
  <c r="I154" i="1"/>
  <c r="R22" i="1" l="1"/>
  <c r="H190" i="1"/>
  <c r="F190" i="1" s="1"/>
  <c r="I189" i="1"/>
  <c r="H154" i="1"/>
  <c r="F154" i="1" s="1"/>
  <c r="I153" i="1"/>
  <c r="G14" i="1"/>
  <c r="S186" i="1"/>
  <c r="S23" i="1"/>
  <c r="S184" i="1"/>
  <c r="S196" i="1"/>
  <c r="S35" i="1"/>
  <c r="S190" i="1"/>
  <c r="S28" i="1"/>
  <c r="S138" i="1"/>
  <c r="F22" i="1"/>
  <c r="G178" i="1"/>
  <c r="G152" i="1"/>
  <c r="I171" i="1"/>
  <c r="H171" i="1" s="1"/>
  <c r="F171" i="1" s="1"/>
  <c r="H172" i="1"/>
  <c r="F172" i="1" s="1"/>
  <c r="I174" i="1"/>
  <c r="H174" i="1" s="1"/>
  <c r="F174" i="1" s="1"/>
  <c r="H175" i="1"/>
  <c r="F175" i="1" s="1"/>
  <c r="I179" i="1"/>
  <c r="H179" i="1" s="1"/>
  <c r="F179" i="1" s="1"/>
  <c r="H180" i="1"/>
  <c r="F180" i="1" s="1"/>
  <c r="G13" i="1" l="1"/>
  <c r="S180" i="1"/>
  <c r="S179" i="1"/>
  <c r="S136" i="1"/>
  <c r="S137" i="1"/>
  <c r="G177" i="1"/>
  <c r="G151" i="1"/>
  <c r="I178" i="1"/>
  <c r="H189" i="1"/>
  <c r="I152" i="1"/>
  <c r="H153" i="1"/>
  <c r="F153" i="1" s="1"/>
  <c r="H178" i="1" l="1"/>
  <c r="F178" i="1" s="1"/>
  <c r="I177" i="1"/>
  <c r="H177" i="1" s="1"/>
  <c r="F177" i="1" s="1"/>
  <c r="S22" i="1"/>
  <c r="S15" i="1" s="1"/>
  <c r="S14" i="1" s="1"/>
  <c r="S13" i="1" s="1"/>
  <c r="S204" i="1" s="1"/>
  <c r="G12" i="1"/>
  <c r="G11" i="1" s="1"/>
  <c r="G204" i="1"/>
  <c r="I151" i="1"/>
  <c r="H152" i="1"/>
  <c r="F152" i="1" s="1"/>
  <c r="I12" i="1" l="1"/>
  <c r="H151" i="1"/>
  <c r="I204" i="1"/>
  <c r="I11" i="1" l="1"/>
  <c r="F151" i="1"/>
  <c r="D204" i="1" l="1"/>
  <c r="E138" i="1"/>
  <c r="E136" i="1"/>
  <c r="E137" i="1"/>
  <c r="E81" i="1"/>
  <c r="E32" i="1"/>
  <c r="E29" i="1"/>
  <c r="E42" i="1"/>
  <c r="E53" i="1"/>
  <c r="E57" i="1"/>
  <c r="E67" i="1"/>
  <c r="E96" i="1"/>
  <c r="E126" i="1"/>
  <c r="E24" i="1"/>
  <c r="E185" i="1"/>
  <c r="E162" i="1"/>
  <c r="E146" i="1"/>
  <c r="E131" i="1"/>
  <c r="E123" i="1"/>
  <c r="E113" i="1"/>
  <c r="E93" i="1"/>
  <c r="E65" i="1"/>
  <c r="E58" i="1"/>
  <c r="E85" i="1"/>
  <c r="E34" i="1"/>
  <c r="E77" i="1"/>
  <c r="E150" i="1"/>
  <c r="E191" i="1"/>
  <c r="E173" i="1"/>
  <c r="E158" i="1"/>
  <c r="E140" i="1"/>
  <c r="E120" i="1"/>
  <c r="E112" i="1"/>
  <c r="E102" i="1"/>
  <c r="E92" i="1"/>
  <c r="E82" i="1"/>
  <c r="E54" i="1"/>
  <c r="E50" i="1"/>
  <c r="E74" i="1"/>
  <c r="E121" i="1"/>
  <c r="E156" i="1"/>
  <c r="E160" i="1"/>
  <c r="E35" i="1"/>
  <c r="E175" i="1"/>
  <c r="E189" i="1"/>
  <c r="E139" i="1"/>
  <c r="E39" i="1"/>
  <c r="E31" i="1"/>
  <c r="E38" i="1"/>
  <c r="E49" i="1"/>
  <c r="E71" i="1"/>
  <c r="E79" i="1"/>
  <c r="E106" i="1"/>
  <c r="E145" i="1"/>
  <c r="E176" i="1"/>
  <c r="E157" i="1"/>
  <c r="E142" i="1"/>
  <c r="E127" i="1"/>
  <c r="E117" i="1"/>
  <c r="E107" i="1"/>
  <c r="E83" i="1"/>
  <c r="E45" i="1"/>
  <c r="E95" i="1"/>
  <c r="E63" i="1"/>
  <c r="E72" i="1"/>
  <c r="E109" i="1"/>
  <c r="E165" i="1"/>
  <c r="E183" i="1"/>
  <c r="E164" i="1"/>
  <c r="E147" i="1"/>
  <c r="E124" i="1"/>
  <c r="E116" i="1"/>
  <c r="E108" i="1"/>
  <c r="E98" i="1"/>
  <c r="E88" i="1"/>
  <c r="E62" i="1"/>
  <c r="E30" i="1"/>
  <c r="E64" i="1"/>
  <c r="E91" i="1"/>
  <c r="E25" i="1"/>
  <c r="E23" i="1"/>
  <c r="E167" i="1"/>
  <c r="E172" i="1"/>
  <c r="E171" i="1"/>
  <c r="E174" i="1"/>
  <c r="E178" i="1"/>
  <c r="E48" i="1"/>
  <c r="E44" i="1"/>
  <c r="E46" i="1"/>
  <c r="E59" i="1"/>
  <c r="E69" i="1"/>
  <c r="E86" i="1"/>
  <c r="E111" i="1"/>
  <c r="E155" i="1"/>
  <c r="E188" i="1"/>
  <c r="E168" i="1"/>
  <c r="E148" i="1"/>
  <c r="E125" i="1"/>
  <c r="E115" i="1"/>
  <c r="E87" i="1"/>
  <c r="E61" i="1"/>
  <c r="E99" i="1"/>
  <c r="E73" i="1"/>
  <c r="E52" i="1"/>
  <c r="E101" i="1"/>
  <c r="E27" i="1"/>
  <c r="E187" i="1"/>
  <c r="E166" i="1"/>
  <c r="E149" i="1"/>
  <c r="E130" i="1"/>
  <c r="E118" i="1"/>
  <c r="E110" i="1"/>
  <c r="E100" i="1"/>
  <c r="E90" i="1"/>
  <c r="E78" i="1"/>
  <c r="E55" i="1"/>
  <c r="E56" i="1"/>
  <c r="E80" i="1"/>
  <c r="E135" i="1"/>
  <c r="E186" i="1"/>
  <c r="E184" i="1"/>
  <c r="E190" i="1"/>
  <c r="E179" i="1"/>
  <c r="E152" i="1"/>
  <c r="E177" i="1"/>
  <c r="E151" i="1"/>
  <c r="E43" i="1"/>
  <c r="E33" i="1"/>
  <c r="E40" i="1"/>
  <c r="E51" i="1"/>
  <c r="E66" i="1"/>
  <c r="E76" i="1"/>
  <c r="E103" i="1"/>
  <c r="E133" i="1"/>
  <c r="E26" i="1"/>
  <c r="E182" i="1"/>
  <c r="E159" i="1"/>
  <c r="E144" i="1"/>
  <c r="E129" i="1"/>
  <c r="E119" i="1"/>
  <c r="E97" i="1"/>
  <c r="E75" i="1"/>
  <c r="E41" i="1"/>
  <c r="E89" i="1"/>
  <c r="E47" i="1"/>
  <c r="E68" i="1"/>
  <c r="E128" i="1"/>
  <c r="E36" i="1"/>
  <c r="E181" i="1"/>
  <c r="E161" i="1"/>
  <c r="E143" i="1"/>
  <c r="E122" i="1"/>
  <c r="E114" i="1"/>
  <c r="E104" i="1"/>
  <c r="E94" i="1"/>
  <c r="E84" i="1"/>
  <c r="E60" i="1"/>
  <c r="E37" i="1"/>
  <c r="E70" i="1"/>
  <c r="E105" i="1"/>
  <c r="E196" i="1"/>
  <c r="E154" i="1"/>
  <c r="E28" i="1"/>
  <c r="E180" i="1"/>
  <c r="E153" i="1"/>
  <c r="E22" i="1"/>
  <c r="S12" i="1" l="1"/>
  <c r="S11" i="1" s="1"/>
  <c r="I20" i="1"/>
  <c r="Q20" i="1"/>
  <c r="Q16" i="1" s="1"/>
  <c r="Q15" i="1" s="1"/>
  <c r="Q14" i="1" s="1"/>
  <c r="Q13" i="1" s="1"/>
  <c r="Q204" i="1" l="1"/>
  <c r="Q12" i="1"/>
  <c r="Q11" i="1" s="1"/>
  <c r="R20" i="1" l="1"/>
  <c r="R16" i="1" s="1"/>
  <c r="R15" i="1" s="1"/>
  <c r="R14" i="1" s="1"/>
  <c r="R13" i="1" s="1"/>
  <c r="P20" i="1"/>
  <c r="P16" i="1" s="1"/>
  <c r="P15" i="1" s="1"/>
  <c r="P14" i="1" s="1"/>
  <c r="P13" i="1" s="1"/>
  <c r="O20" i="1" l="1"/>
  <c r="O16" i="1" s="1"/>
  <c r="O15" i="1" s="1"/>
  <c r="O14" i="1" s="1"/>
  <c r="O13" i="1" s="1"/>
  <c r="O12" i="1" s="1"/>
  <c r="O11" i="1" s="1"/>
  <c r="P204" i="1"/>
  <c r="P12" i="1"/>
  <c r="P11" i="1" s="1"/>
  <c r="R12" i="1"/>
  <c r="R11" i="1" s="1"/>
  <c r="R204" i="1"/>
  <c r="O204" i="1" l="1"/>
  <c r="N20" i="1"/>
  <c r="N16" i="1" s="1"/>
  <c r="N15" i="1" s="1"/>
  <c r="N14" i="1" s="1"/>
  <c r="N13" i="1" s="1"/>
  <c r="N204" i="1" l="1"/>
  <c r="N12" i="1"/>
  <c r="N11" i="1" s="1"/>
  <c r="M20" i="1"/>
  <c r="H21" i="1"/>
  <c r="F21" i="1" s="1"/>
  <c r="E21" i="1" s="1"/>
  <c r="M16" i="1" l="1"/>
  <c r="H20" i="1"/>
  <c r="F20" i="1" s="1"/>
  <c r="E20" i="1" s="1"/>
  <c r="H16" i="1" l="1"/>
  <c r="F16" i="1" s="1"/>
  <c r="E16" i="1" s="1"/>
  <c r="M15" i="1"/>
  <c r="H15" i="1" l="1"/>
  <c r="F15" i="1" s="1"/>
  <c r="E15" i="1" s="1"/>
  <c r="M14" i="1"/>
  <c r="H14" i="1" l="1"/>
  <c r="F14" i="1" s="1"/>
  <c r="E14" i="1" s="1"/>
  <c r="M13" i="1"/>
  <c r="M204" i="1" l="1"/>
  <c r="M12" i="1"/>
  <c r="H13" i="1"/>
  <c r="H204" i="1" l="1"/>
  <c r="F13" i="1"/>
  <c r="H12" i="1"/>
  <c r="F12" i="1" s="1"/>
  <c r="E12" i="1" s="1"/>
  <c r="M11" i="1"/>
  <c r="H11" i="1" s="1"/>
  <c r="F11" i="1" s="1"/>
  <c r="E11" i="1" s="1"/>
  <c r="E13" i="1" l="1"/>
  <c r="E204" i="1" s="1"/>
  <c r="F204" i="1"/>
</calcChain>
</file>

<file path=xl/sharedStrings.xml><?xml version="1.0" encoding="utf-8"?>
<sst xmlns="http://schemas.openxmlformats.org/spreadsheetml/2006/main" count="722" uniqueCount="509">
  <si>
    <t>Obrazac FIN. PL.- SŠ/UD</t>
  </si>
  <si>
    <t>Korisnik proračuna: ELEKTROTEHNIČKA ŠKOLA, ZAGREB Konavoska 2</t>
  </si>
  <si>
    <t>Poz.</t>
  </si>
  <si>
    <t>Broj ek.klas.</t>
  </si>
  <si>
    <t>Naziv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</si>
  <si>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</si>
  <si>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</si>
  <si>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</si>
  <si>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</si>
  <si>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</si>
  <si>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</si>
  <si>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</si>
  <si>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</si>
  <si>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</si>
  <si>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</si>
  <si>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Preneseni višak prihoda i primitaka koji nisu dobiveni s računa Proračuna Grada Zagreba iz prethodnog razdoblja</t>
  </si>
  <si>
    <t>PRIJEDLOG PLANA ZA 2020.</t>
  </si>
  <si>
    <t>PRIJEDLOG PLANA ZA 2021.</t>
  </si>
  <si>
    <t>⑬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</si>
  <si>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</si>
  <si>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</si>
  <si>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</si>
  <si>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</si>
  <si>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</si>
  <si>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</si>
  <si>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</si>
  <si>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</si>
  <si>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⑫</t>
  </si>
  <si>
    <t>Glava 04. SREDNJE ŠKOLSTVO</t>
  </si>
  <si>
    <t>Glavni program F03.  SREDNJE OBRAZOVANJE</t>
  </si>
  <si>
    <t>Program 1001. DECENTRALIZIRANA SREDSTVA ZA SREDNJE ŠKOLE I UČENIČKE DOMOVE</t>
  </si>
  <si>
    <t>Aktivnost A10001. REDOVNA DJELATNOST SREDNJIH ŠKOLA I UČENIČKIH DOMOVA</t>
  </si>
  <si>
    <t>3</t>
  </si>
  <si>
    <t>RASHODI POSLOVANJA</t>
  </si>
  <si>
    <t>32</t>
  </si>
  <si>
    <t>MATERIJALNI RASHODI</t>
  </si>
  <si>
    <t>321</t>
  </si>
  <si>
    <t>NAKNADE TROŠKOVA ZAPOSLENIMA</t>
  </si>
  <si>
    <t>1</t>
  </si>
  <si>
    <t>3211</t>
  </si>
  <si>
    <t>Službena putovanja</t>
  </si>
  <si>
    <t>2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</si>
  <si>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</si>
  <si>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</si>
  <si>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</si>
  <si>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</si>
  <si>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</si>
  <si>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</si>
  <si>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</si>
  <si>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</si>
  <si>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4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</si>
  <si>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</si>
  <si>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</si>
  <si>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</si>
  <si>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</si>
  <si>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</si>
  <si>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</si>
  <si>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</si>
  <si>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</si>
  <si>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</si>
  <si>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</si>
  <si>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 investicijsko održavanje</t>
  </si>
  <si>
    <t>8</t>
  </si>
  <si>
    <t>3225</t>
  </si>
  <si>
    <t>Sitni inventar i auto gume</t>
  </si>
  <si>
    <t>3227</t>
  </si>
  <si>
    <t>Službena radna odjeća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</si>
  <si>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</si>
  <si>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</si>
  <si>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</si>
  <si>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</si>
  <si>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</si>
  <si>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</si>
  <si>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</si>
  <si>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</si>
  <si>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</si>
  <si>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</si>
  <si>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</si>
  <si>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</si>
  <si>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</si>
  <si>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</si>
  <si>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</si>
  <si>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</si>
  <si>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</si>
  <si>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</si>
  <si>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</si>
  <si>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</si>
  <si>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</si>
  <si>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</si>
  <si>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</si>
  <si>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</si>
  <si>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</si>
  <si>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</si>
  <si>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</si>
  <si>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</si>
  <si>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</si>
  <si>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324</t>
  </si>
  <si>
    <t>NAKNADE OSOBAMA IZVAN RADNOG ODNOSA</t>
  </si>
  <si>
    <t>3241</t>
  </si>
  <si>
    <t>Naknade osobama izvan radnog odnosa</t>
  </si>
  <si>
    <t>329</t>
  </si>
  <si>
    <t>OSTALI NESPOMENUTI RASHODI POSLOVANJA</t>
  </si>
  <si>
    <t>Naknade za rad predstavn. i izvršnih tijela, povjerenstava i sl.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</si>
  <si>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</si>
  <si>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</si>
  <si>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</si>
  <si>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</si>
  <si>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</si>
  <si>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</si>
  <si>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</si>
  <si>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</si>
  <si>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 i norme</t>
  </si>
  <si>
    <t>3295</t>
  </si>
  <si>
    <t>Pristojbe i naknade</t>
  </si>
  <si>
    <t>21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</si>
  <si>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</si>
  <si>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</si>
  <si>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</si>
  <si>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</si>
  <si>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</si>
  <si>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</si>
  <si>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22</t>
  </si>
  <si>
    <t>3431</t>
  </si>
  <si>
    <t>Bankarske usluge i usluge platnog prometa</t>
  </si>
  <si>
    <t>3432</t>
  </si>
  <si>
    <t>Negativne tečajne razlike i razlike zbog primjene valutne klauzule</t>
  </si>
  <si>
    <t>23</t>
  </si>
  <si>
    <t>3433</t>
  </si>
  <si>
    <t>Zatezne kamate</t>
  </si>
  <si>
    <t>24</t>
  </si>
  <si>
    <t>3434</t>
  </si>
  <si>
    <t>Ostali nespomenuti financijski rashodi</t>
  </si>
  <si>
    <t>Projekt K100002. ODRŽAVANJE I OPREMANJE SREDNJIH ŠKOLA I UČENIČKIH DOMOVA</t>
  </si>
  <si>
    <t>RASHODI ZA NABAVU NEFINANCIJSKE IMOVINE</t>
  </si>
  <si>
    <t>RASHODI ZA NABAVU NEPROIZVEDENE DUGOTR. IMOVINE</t>
  </si>
  <si>
    <t>NEMATERIJALNA IMOVINA</t>
  </si>
  <si>
    <t>25</t>
  </si>
  <si>
    <t>4212</t>
  </si>
  <si>
    <t>Poslovni objekti</t>
  </si>
  <si>
    <t>422</t>
  </si>
  <si>
    <t>POSTROJENJA I OPREMA</t>
  </si>
  <si>
    <t>26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</si>
  <si>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</si>
  <si>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</si>
  <si>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</si>
  <si>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</si>
  <si>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</si>
  <si>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</si>
  <si>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</si>
  <si>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labaratorijska oprema</t>
  </si>
  <si>
    <t>4225</t>
  </si>
  <si>
    <t xml:space="preserve">Instrumenti, uređaji i strojevi </t>
  </si>
  <si>
    <t>4226</t>
  </si>
  <si>
    <t xml:space="preserve">Sportska i glazbena oprema </t>
  </si>
  <si>
    <t>27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</si>
  <si>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</si>
  <si>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</si>
  <si>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</si>
  <si>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</si>
  <si>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</si>
  <si>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</si>
  <si>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</si>
  <si>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</si>
  <si>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</si>
  <si>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</si>
  <si>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</si>
  <si>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</si>
  <si>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</t>
  </si>
  <si>
    <t>RASHODI ZA DODATNA ULAGANJA NA NEFINANCIJSKOJ IMOVINI</t>
  </si>
  <si>
    <t>4511</t>
  </si>
  <si>
    <t>Dodatna ulaganja na građevinskim objektima</t>
  </si>
  <si>
    <t>4521</t>
  </si>
  <si>
    <t>Dodatna ulaganja na postrojenjima i opremi</t>
  </si>
  <si>
    <t>Program 1002. POJAČANI STANDARD U SREDNJEM ŠKOLSTVU</t>
  </si>
  <si>
    <t>Aktivnost A100001. NAKNADE ZA RAD ŠKOLSKIH ODBORA</t>
  </si>
  <si>
    <t>28</t>
  </si>
  <si>
    <t>3291</t>
  </si>
  <si>
    <t>Naknade za rad predstavničkih i izvršnih tijela, povj. I sl</t>
  </si>
  <si>
    <t>Aktivnost A100002. DONACIJE PRIVATNIM SREDNJIM ŠKOLAMA</t>
  </si>
  <si>
    <t>OSTALI RASHODI</t>
  </si>
  <si>
    <t>381</t>
  </si>
  <si>
    <t>TEKUĆE DONACIJE</t>
  </si>
  <si>
    <t>29</t>
  </si>
  <si>
    <t>3811</t>
  </si>
  <si>
    <t>Tekuće donacije u novcu</t>
  </si>
  <si>
    <t>Aktivnost A100003. OSTALE IZVANNASTAVNE AKTIVNOSTI</t>
  </si>
  <si>
    <t>30</t>
  </si>
  <si>
    <t xml:space="preserve">Ostali nespomenuti rashodi poslovanja </t>
  </si>
  <si>
    <t>Aktivnost A100007. POMOĆNICI U NASTAVI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</si>
  <si>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</si>
  <si>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</si>
  <si>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</si>
  <si>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</si>
  <si>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</si>
  <si>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</si>
  <si>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</si>
  <si>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</si>
  <si>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</si>
  <si>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Ostali rashodi za zaposlene</t>
  </si>
  <si>
    <t>313</t>
  </si>
  <si>
    <t>DOPRINOSI ZA PLAĆE</t>
  </si>
  <si>
    <t>33</t>
  </si>
  <si>
    <t>3132</t>
  </si>
  <si>
    <t>Doprinosi za zdravstveno osiguranje</t>
  </si>
  <si>
    <t>3133</t>
  </si>
  <si>
    <t>Doprinosi za obvezno osiguranje u sl. nezap.</t>
  </si>
  <si>
    <t>35</t>
  </si>
  <si>
    <t>36</t>
  </si>
  <si>
    <t>Aktivnost A100008. SUFINANCIRANJE MEĐUMJESNOG JAVNOG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</si>
  <si>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</si>
  <si>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</si>
  <si>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</si>
  <si>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</si>
  <si>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</si>
  <si>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 xml:space="preserve">Naknade građanima i kućanstvima u naravi </t>
  </si>
  <si>
    <t>Aktivnost A100009. NABAVA UDŽBENIKA</t>
  </si>
  <si>
    <t>38</t>
  </si>
  <si>
    <t>Naknade građanima i kućanstvima u naravi</t>
  </si>
  <si>
    <t>Aktivnost A100010. REDOVNA DJELATNOST SREDNJIH ŠKOLA I UČENIČKIH DOMOVA</t>
  </si>
  <si>
    <t>39</t>
  </si>
  <si>
    <t>40</t>
  </si>
  <si>
    <t>Projekt K100004. ODRŽAVANJE I OPREMANJE SREDNJIH ŠKOLA ZA POBOLJŠANJE STANDARDA</t>
  </si>
  <si>
    <t>41</t>
  </si>
  <si>
    <t>42</t>
  </si>
  <si>
    <t>43</t>
  </si>
  <si>
    <t>44</t>
  </si>
  <si>
    <t>424</t>
  </si>
  <si>
    <t>KNJIGE, UMJETNIČKA DJELA I OSTALE IZLOŽBENE VRIJEDNOSTI</t>
  </si>
  <si>
    <t>46</t>
  </si>
  <si>
    <t>4241</t>
  </si>
  <si>
    <t xml:space="preserve">Knjige </t>
  </si>
  <si>
    <t>47</t>
  </si>
  <si>
    <t>UKUPNO GLAVA:</t>
  </si>
  <si>
    <t>Projekt ERASMUS+ KA1 i KA2 PROJEKTI</t>
  </si>
  <si>
    <t>Aktivnost A10001 REDOVNA DJELATNOST SREDNJIH ŠKOLA I UČENIČKIH DOMOVA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</si>
  <si>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</si>
  <si>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</si>
  <si>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</si>
  <si>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</si>
  <si>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</si>
  <si>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</si>
  <si>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</si>
  <si>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</si>
  <si>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</si>
  <si>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</si>
  <si>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</si>
  <si>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</si>
  <si>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</si>
  <si>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</si>
  <si>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</si>
  <si>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</si>
  <si>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POMOĆI DANE U INOZEMSTVO I UNUTAR OPĆEG PRORAČUNA</t>
  </si>
  <si>
    <t>POMOĆI INOZEMNIM VLADAMA</t>
  </si>
  <si>
    <t>Tekuće pomoći inozemnim vladama</t>
  </si>
  <si>
    <t>Tekuće donacije iz EU sredstava</t>
  </si>
  <si>
    <t>PLAĆE (BRUTO)</t>
  </si>
  <si>
    <t>Plaće za prekovremeni rad</t>
  </si>
  <si>
    <t>DOPRINOSI NA PLAĆE</t>
  </si>
  <si>
    <t>Doprinosi za obvezno zdravstveno osiguranje</t>
  </si>
  <si>
    <t>Plaće za posbne uvijete rada</t>
  </si>
  <si>
    <t>Doprinosi za obvezno osiguranje u slučaju  nezaposlenosti</t>
  </si>
  <si>
    <t>64</t>
  </si>
  <si>
    <t>Materijal  i sirovine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</si>
  <si>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</si>
  <si>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</si>
  <si>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</si>
  <si>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</si>
  <si>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</si>
  <si>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</si>
  <si>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</si>
  <si>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</si>
  <si>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</si>
  <si>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</si>
  <si>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</si>
  <si>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</si>
  <si>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</si>
  <si>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</si>
  <si>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</si>
  <si>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OPĆI DIO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</si>
  <si>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</si>
  <si>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</si>
  <si>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</si>
  <si>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</si>
  <si>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</si>
  <si>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</si>
  <si>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</si>
  <si>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</si>
  <si>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</si>
  <si>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</si>
  <si>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</si>
  <si>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</si>
  <si>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</si>
  <si>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</si>
  <si>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</si>
  <si>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ELEKTROTEHNIČKA ŠKOLA, ZAGREB Konavoska 2</t>
  </si>
  <si>
    <t>Financijski plan 
za 2019.</t>
  </si>
  <si>
    <t>Tablica 1</t>
  </si>
  <si>
    <t>NAZIV USTANOVE:  ELEKTROTEHNIČKA ŠKOLA, ZAGREB Konavoska 2</t>
  </si>
  <si>
    <t>1.1. PRIHODI I PRIMICI KOJI NISU DOBIVENI S RAČUNA PRORAČUNA GRADA ZAGREBA</t>
  </si>
  <si>
    <t>KONTO</t>
  </si>
  <si>
    <t>NAZIV</t>
  </si>
  <si>
    <t>IZVOR FINANCIRANJA</t>
  </si>
  <si>
    <t>PLAN 2019.</t>
  </si>
  <si>
    <t>PLAN 2020.</t>
  </si>
  <si>
    <t>PLAN 2021.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</si>
  <si>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</si>
  <si>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</si>
  <si>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</si>
  <si>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</si>
  <si>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</si>
  <si>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</si>
  <si>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</si>
  <si>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</si>
  <si>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</si>
  <si>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</si>
  <si>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</si>
  <si>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</si>
  <si>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</si>
  <si>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</si>
  <si>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</si>
  <si>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</si>
  <si>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</si>
  <si>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</si>
  <si>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</si>
  <si>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</si>
  <si>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</si>
  <si>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</si>
  <si>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</si>
  <si>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</si>
  <si>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</si>
  <si>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</si>
  <si>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</si>
  <si>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</si>
  <si>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</si>
  <si>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</si>
  <si>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</si>
  <si>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</si>
  <si>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</si>
  <si>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</si>
  <si>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</si>
  <si>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</si>
  <si>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</si>
  <si>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</si>
  <si>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</si>
  <si>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</si>
  <si>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</si>
  <si>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</si>
  <si>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</si>
  <si>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</si>
  <si>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</si>
  <si>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</si>
  <si>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</si>
  <si>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</si>
  <si>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</si>
  <si>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</si>
  <si>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</si>
  <si>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</si>
  <si>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</si>
  <si>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</si>
  <si>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</si>
  <si>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</si>
  <si>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</si>
  <si>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</si>
  <si>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</si>
  <si>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</si>
  <si>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</si>
  <si>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</si>
  <si>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</si>
  <si>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</si>
  <si>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</si>
  <si>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</si>
  <si>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</si>
  <si>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</si>
  <si>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</si>
  <si>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</si>
  <si>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</si>
  <si>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</si>
  <si>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</si>
  <si>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</si>
  <si>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</si>
  <si>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</si>
  <si>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</si>
  <si>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</si>
  <si>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</si>
  <si>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</si>
  <si>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</si>
  <si>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</si>
  <si>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</si>
  <si>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</si>
  <si>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</si>
  <si>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</si>
  <si>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</si>
  <si>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</si>
  <si>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</si>
  <si>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</si>
  <si>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</si>
  <si>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</si>
  <si>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</si>
  <si>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</si>
  <si>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</si>
  <si>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</si>
  <si>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</si>
  <si>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</si>
  <si>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</si>
  <si>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</si>
  <si>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</si>
  <si>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</si>
  <si>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>Medicinska i laboratorijska oprema</t>
  </si>
  <si>
    <t>Sportska i glazbena oprema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</si>
  <si>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</si>
  <si>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</si>
  <si>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</si>
  <si>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</si>
  <si>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</si>
  <si>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</si>
  <si>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</si>
  <si>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</si>
  <si>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</si>
  <si>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</si>
  <si>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</si>
  <si>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</si>
  <si>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</si>
  <si>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</si>
  <si>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</si>
  <si>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</si>
  <si>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</si>
  <si>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</si>
  <si>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</si>
  <si>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</si>
  <si>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</si>
  <si>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</si>
  <si>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</si>
  <si>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</si>
  <si>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</si>
  <si>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</si>
  <si>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</si>
  <si>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</si>
  <si>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</si>
  <si>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</si>
  <si>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</si>
  <si>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</si>
  <si>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</si>
  <si>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</si>
  <si>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</si>
  <si>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</si>
  <si>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</si>
  <si>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</si>
  <si>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</si>
  <si>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</si>
  <si>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</si>
  <si>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</si>
  <si>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</si>
  <si>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</si>
  <si>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</si>
  <si>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</si>
  <si>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</si>
  <si>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</si>
  <si>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</si>
  <si>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</si>
  <si>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</si>
  <si>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</si>
  <si>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</si>
  <si>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</si>
  <si>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82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</si>
  <si>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</si>
  <si>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</si>
  <si>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</si>
  <si>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</si>
  <si>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</si>
  <si>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</si>
  <si>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</si>
  <si>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</si>
  <si>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</si>
  <si>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te prijavama na EU projekte Erasmus + ostvariti planirane ciljeve za 624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</si>
  <si>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</si>
  <si>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planu, te ostali pravilnici vezani uz redovno poslovanje Škole.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</si>
  <si>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</si>
  <si>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 Uspješna prolaznost Škole u EU projektima.</t>
  </si>
  <si>
    <t>6. RAZLOG ODSTUPANJA OD PROŠLOGODIŠNJIH PROJEKCIJA</t>
  </si>
  <si>
    <t>Odstupanja od prošlogodišnjih projekcija su minimalna. Najveća odstupanja nastala su radi okončanja višegodišnjih EU projekata i upis novog učenika s poteškoćama kojem je potreban pomoćnik u nastavi.</t>
  </si>
  <si>
    <t xml:space="preserve">7. POKAZATELJI USPJEŠNOSTI: </t>
  </si>
  <si>
    <t>Izvješće o realizaciji financijskog plana i Izvješće o samovrednovanju. Prolaznost EU projekata.</t>
  </si>
  <si>
    <t>IZVORNI PLANA ZA 2019.</t>
  </si>
  <si>
    <t>83</t>
  </si>
  <si>
    <t>84</t>
  </si>
  <si>
    <t>POVEĆANJE / SMANJENJE</t>
  </si>
  <si>
    <t>PLAN ZA 2019.</t>
  </si>
  <si>
    <t>8=9+10+11+ 12+13+14+15+16</t>
  </si>
  <si>
    <t>85</t>
  </si>
  <si>
    <t>86</t>
  </si>
  <si>
    <t>87</t>
  </si>
  <si>
    <t>88</t>
  </si>
  <si>
    <t>Izvorni plan plan 
za 2019.</t>
  </si>
  <si>
    <t>Povećanje / smanjenje</t>
  </si>
  <si>
    <t>Izvorni plan 
za 2019.</t>
  </si>
  <si>
    <t>Tekući plan 
za 2019.</t>
  </si>
  <si>
    <t>Predsjednik Školskog odbora: Tea Sivec, prof.</t>
  </si>
  <si>
    <t>89</t>
  </si>
  <si>
    <t>90</t>
  </si>
  <si>
    <t>75</t>
  </si>
  <si>
    <t>76</t>
  </si>
  <si>
    <t>91</t>
  </si>
  <si>
    <t>92</t>
  </si>
  <si>
    <t>Projekt T100001. SUFINANCIRANJE PROJEKTA PRIJAVLJENIH NA NATJEČAJE EUROPSKIH FONDOVA ILI PARTNERSTVA ZA EU FONDOVE</t>
  </si>
  <si>
    <t>U Zagrebu, 16.12.2019.</t>
  </si>
  <si>
    <t>IV. SVEUKUPNO  PRIHODI I PRIMICI + preneseni višak</t>
  </si>
  <si>
    <t>2. REBALANS PLANA RASHODA I IZDATAKA 2019.-2021.</t>
  </si>
  <si>
    <t>2. REBALANS PLANA PRIHODA I PRIMITAKA 2019. - 2021.</t>
  </si>
  <si>
    <t>Na temelju članka 28. točka 3. aleja 8. Statuta Elektrotehničke škole u Zagrebu, Konavoska 2, a na prijedlog ravnatelja, Školski odbor je na svojoj sjednici održanoj 16.12.2019. godine donio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REBALANS FINANCIJSKOG PLANA  ZA 2019. I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</si>
</sst>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7" fillId="0" borderId="0"/>
    <xf numFmtId="0" fontId="4" fillId="0" borderId="0"/>
    <xf numFmtId="0" fontId="4" fillId="0" borderId="0"/>
    <xf numFmtId="39" fontId="19" fillId="0" borderId="0"/>
    <xf numFmtId="0" fontId="17" fillId="0" borderId="0"/>
    <xf numFmtId="0" fontId="1" fillId="0" borderId="0"/>
    <xf numFmtId="0" fontId="17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6" fillId="0" borderId="7" applyNumberFormat="0" applyFill="0" applyAlignment="0" applyProtection="0"/>
    <xf numFmtId="0" fontId="40" fillId="0" borderId="0"/>
    <xf numFmtId="0" fontId="18" fillId="0" borderId="0"/>
  </cellStyleXfs>
  <cellXfs count="336">
    <xf numFmtId="0" fontId="0" fillId="0" borderId="0" xfId="0"/>
    <xf numFmtId="1" fontId="24" fillId="0" borderId="9" xfId="40" quotePrefix="1" applyNumberFormat="1" applyFont="1" applyFill="1" applyBorder="1" applyAlignment="1">
      <alignment horizontal="center" vertical="center" wrapText="1"/>
    </xf>
    <xf numFmtId="1" fontId="24" fillId="0" borderId="9" xfId="40" applyNumberFormat="1" applyFont="1" applyFill="1" applyBorder="1" applyAlignment="1">
      <alignment horizontal="center" vertical="center" wrapText="1"/>
    </xf>
    <xf numFmtId="1" fontId="22" fillId="0" borderId="9" xfId="1" applyNumberFormat="1" applyFont="1" applyFill="1" applyBorder="1" applyAlignment="1">
      <alignment horizontal="center" vertical="center" wrapText="1"/>
    </xf>
    <xf numFmtId="164" fontId="23" fillId="0" borderId="10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>
      <alignment horizontal="right"/>
    </xf>
    <xf numFmtId="164" fontId="23" fillId="0" borderId="11" xfId="40" quotePrefix="1" applyNumberFormat="1" applyFont="1" applyFill="1" applyBorder="1" applyAlignment="1"/>
    <xf numFmtId="49" fontId="23" fillId="0" borderId="11" xfId="40" quotePrefix="1" applyNumberFormat="1" applyFont="1" applyFill="1" applyBorder="1" applyAlignment="1">
      <alignment horizontal="left"/>
    </xf>
    <xf numFmtId="39" fontId="23" fillId="0" borderId="11" xfId="40" applyFont="1" applyFill="1" applyBorder="1" applyAlignment="1"/>
    <xf numFmtId="49" fontId="24" fillId="0" borderId="11" xfId="40" applyNumberFormat="1" applyFont="1" applyFill="1" applyBorder="1" applyAlignment="1">
      <alignment horizontal="left"/>
    </xf>
    <xf numFmtId="39" fontId="24" fillId="0" borderId="11" xfId="40" applyFont="1" applyFill="1" applyBorder="1" applyAlignment="1">
      <alignment horizontal="left"/>
    </xf>
    <xf numFmtId="164" fontId="24" fillId="0" borderId="11" xfId="40" applyNumberFormat="1" applyFont="1" applyFill="1" applyBorder="1" applyAlignment="1"/>
    <xf numFmtId="49" fontId="24" fillId="0" borderId="11" xfId="40" applyNumberFormat="1" applyFont="1" applyBorder="1" applyAlignment="1">
      <alignment horizontal="left"/>
    </xf>
    <xf numFmtId="39" fontId="24" fillId="0" borderId="11" xfId="40" applyFont="1" applyBorder="1" applyAlignment="1"/>
    <xf numFmtId="49" fontId="23" fillId="0" borderId="11" xfId="40" applyNumberFormat="1" applyFont="1" applyBorder="1" applyAlignment="1">
      <alignment horizontal="left"/>
    </xf>
    <xf numFmtId="39" fontId="23" fillId="0" borderId="11" xfId="40" applyFont="1" applyBorder="1" applyAlignment="1"/>
    <xf numFmtId="164" fontId="23" fillId="0" borderId="11" xfId="40" applyNumberFormat="1" applyFont="1" applyBorder="1" applyAlignment="1"/>
    <xf numFmtId="39" fontId="24" fillId="0" borderId="11" xfId="40" applyFont="1" applyBorder="1" applyAlignment="1">
      <alignment horizontal="left"/>
    </xf>
    <xf numFmtId="39" fontId="23" fillId="0" borderId="11" xfId="40" applyFont="1" applyBorder="1" applyAlignment="1">
      <alignment horizontal="left"/>
    </xf>
    <xf numFmtId="39" fontId="23" fillId="0" borderId="11" xfId="40" applyFont="1" applyFill="1" applyBorder="1" applyAlignment="1">
      <alignment horizontal="left"/>
    </xf>
    <xf numFmtId="39" fontId="23" fillId="0" borderId="11" xfId="40" applyFont="1" applyBorder="1" applyAlignment="1">
      <alignment horizontal="left" wrapText="1"/>
    </xf>
    <xf numFmtId="0" fontId="23" fillId="0" borderId="11" xfId="46" applyFont="1" applyFill="1" applyBorder="1" applyAlignment="1">
      <alignment horizontal="left" vertical="center" wrapText="1"/>
    </xf>
    <xf numFmtId="4" fontId="23" fillId="0" borderId="11" xfId="1" applyNumberFormat="1" applyFont="1" applyFill="1" applyBorder="1" applyAlignment="1" applyProtection="1">
      <alignment horizontal="right"/>
    </xf>
    <xf numFmtId="0" fontId="23" fillId="0" borderId="11" xfId="1" applyFont="1" applyFill="1" applyBorder="1" applyAlignment="1">
      <alignment horizontal="left"/>
    </xf>
    <xf numFmtId="49" fontId="24" fillId="0" borderId="11" xfId="1" applyNumberFormat="1" applyFont="1" applyFill="1" applyBorder="1" applyAlignment="1">
      <alignment horizontal="left"/>
    </xf>
    <xf numFmtId="0" fontId="24" fillId="0" borderId="11" xfId="1" applyFont="1" applyFill="1" applyBorder="1" applyAlignment="1">
      <alignment horizontal="left" wrapText="1"/>
    </xf>
    <xf numFmtId="49" fontId="23" fillId="0" borderId="11" xfId="1" applyNumberFormat="1" applyFont="1" applyFill="1" applyBorder="1" applyAlignment="1">
      <alignment horizontal="left"/>
    </xf>
    <xf numFmtId="4" fontId="23" fillId="0" borderId="11" xfId="1" applyNumberFormat="1" applyFont="1" applyFill="1" applyBorder="1"/>
    <xf numFmtId="49" fontId="24" fillId="0" borderId="11" xfId="1" applyNumberFormat="1" applyFont="1" applyFill="1" applyBorder="1" applyAlignment="1" applyProtection="1">
      <alignment horizontal="left"/>
    </xf>
    <xf numFmtId="165" fontId="24" fillId="0" borderId="11" xfId="1" applyNumberFormat="1" applyFont="1" applyFill="1" applyBorder="1" applyAlignment="1" applyProtection="1">
      <alignment horizontal="left" wrapText="1"/>
    </xf>
    <xf numFmtId="49" fontId="23" fillId="0" borderId="11" xfId="40" quotePrefix="1" applyNumberFormat="1" applyFont="1" applyBorder="1" applyAlignment="1"/>
    <xf numFmtId="49" fontId="23" fillId="0" borderId="11" xfId="40" applyNumberFormat="1" applyFont="1" applyBorder="1" applyAlignment="1"/>
    <xf numFmtId="49" fontId="23" fillId="0" borderId="11" xfId="40" quotePrefix="1" applyNumberFormat="1" applyFont="1" applyBorder="1" applyAlignment="1">
      <alignment horizontal="left"/>
    </xf>
    <xf numFmtId="0" fontId="24" fillId="0" borderId="11" xfId="1" applyFont="1" applyFill="1" applyBorder="1" applyAlignment="1">
      <alignment horizontal="left"/>
    </xf>
    <xf numFmtId="165" fontId="23" fillId="0" borderId="11" xfId="1" applyNumberFormat="1" applyFont="1" applyFill="1" applyBorder="1" applyAlignment="1" applyProtection="1">
      <alignment horizontal="left" wrapText="1"/>
    </xf>
    <xf numFmtId="0" fontId="23" fillId="0" borderId="11" xfId="1" applyFont="1" applyFill="1" applyBorder="1" applyAlignment="1">
      <alignment horizontal="left" wrapText="1"/>
    </xf>
    <xf numFmtId="39" fontId="23" fillId="0" borderId="11" xfId="40" applyFont="1" applyFill="1" applyBorder="1" applyAlignment="1">
      <alignment wrapText="1"/>
    </xf>
    <xf numFmtId="0" fontId="22" fillId="0" borderId="12" xfId="1" applyFont="1" applyBorder="1" applyAlignment="1">
      <alignment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3" xfId="1" applyFont="1" applyBorder="1" applyAlignment="1">
      <alignment vertical="center" wrapText="1"/>
    </xf>
    <xf numFmtId="164" fontId="23" fillId="0" borderId="11" xfId="40" applyNumberFormat="1" applyFont="1" applyFill="1" applyBorder="1" applyAlignment="1"/>
    <xf numFmtId="0" fontId="27" fillId="0" borderId="14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0" fillId="18" borderId="14" xfId="1" applyFont="1" applyFill="1" applyBorder="1" applyAlignment="1">
      <alignment horizontal="center" vertical="center" wrapText="1"/>
    </xf>
    <xf numFmtId="0" fontId="20" fillId="18" borderId="15" xfId="1" applyFont="1" applyFill="1" applyBorder="1" applyAlignment="1">
      <alignment horizontal="center" vertical="center" wrapText="1"/>
    </xf>
    <xf numFmtId="3" fontId="22" fillId="0" borderId="16" xfId="1" applyNumberFormat="1" applyFont="1" applyBorder="1" applyAlignment="1" applyProtection="1">
      <alignment wrapText="1"/>
      <protection locked="0"/>
    </xf>
    <xf numFmtId="3" fontId="22" fillId="0" borderId="0" xfId="1" applyNumberFormat="1" applyFont="1" applyProtection="1">
      <protection locked="0"/>
    </xf>
    <xf numFmtId="3" fontId="22" fillId="0" borderId="0" xfId="1" applyNumberFormat="1" applyFont="1" applyBorder="1" applyAlignment="1" applyProtection="1">
      <alignment wrapText="1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left"/>
      <protection locked="0"/>
    </xf>
    <xf numFmtId="0" fontId="22" fillId="0" borderId="0" xfId="1" applyFont="1" applyFill="1" applyProtection="1">
      <protection locked="0"/>
    </xf>
    <xf numFmtId="164" fontId="24" fillId="0" borderId="11" xfId="40" applyNumberFormat="1" applyFont="1" applyFill="1" applyBorder="1" applyAlignment="1" applyProtection="1">
      <protection locked="0"/>
    </xf>
    <xf numFmtId="0" fontId="22" fillId="0" borderId="0" xfId="1" applyFont="1" applyBorder="1" applyAlignment="1" applyProtection="1">
      <alignment horizontal="center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Protection="1">
      <protection locked="0"/>
    </xf>
    <xf numFmtId="0" fontId="21" fillId="0" borderId="11" xfId="47" applyFont="1" applyFill="1" applyBorder="1" applyAlignment="1">
      <alignment horizontal="left" wrapText="1"/>
    </xf>
    <xf numFmtId="49" fontId="24" fillId="0" borderId="17" xfId="1" applyNumberFormat="1" applyFont="1" applyFill="1" applyBorder="1" applyAlignment="1">
      <alignment horizontal="left"/>
    </xf>
    <xf numFmtId="165" fontId="24" fillId="0" borderId="17" xfId="1" applyNumberFormat="1" applyFont="1" applyFill="1" applyBorder="1" applyAlignment="1" applyProtection="1">
      <alignment horizontal="left" wrapText="1"/>
    </xf>
    <xf numFmtId="164" fontId="24" fillId="0" borderId="17" xfId="40" applyNumberFormat="1" applyFont="1" applyFill="1" applyBorder="1" applyAlignment="1"/>
    <xf numFmtId="164" fontId="24" fillId="0" borderId="17" xfId="40" applyNumberFormat="1" applyFont="1" applyFill="1" applyBorder="1" applyAlignment="1" applyProtection="1">
      <protection locked="0"/>
    </xf>
    <xf numFmtId="0" fontId="28" fillId="0" borderId="15" xfId="1" applyFont="1" applyBorder="1" applyAlignment="1">
      <alignment horizontal="center" vertical="center" wrapText="1"/>
    </xf>
    <xf numFmtId="1" fontId="24" fillId="0" borderId="18" xfId="40" quotePrefix="1" applyNumberFormat="1" applyFont="1" applyFill="1" applyBorder="1" applyAlignment="1">
      <alignment horizontal="center" vertical="center" wrapText="1"/>
    </xf>
    <xf numFmtId="1" fontId="24" fillId="0" borderId="19" xfId="40" quotePrefix="1" applyNumberFormat="1" applyFont="1" applyFill="1" applyBorder="1" applyAlignment="1">
      <alignment horizontal="center" vertical="center" wrapText="1"/>
    </xf>
    <xf numFmtId="49" fontId="24" fillId="0" borderId="20" xfId="40" quotePrefix="1" applyNumberFormat="1" applyFont="1" applyFill="1" applyBorder="1" applyAlignment="1">
      <alignment horizontal="center"/>
    </xf>
    <xf numFmtId="49" fontId="24" fillId="0" borderId="20" xfId="40" applyNumberFormat="1" applyFont="1" applyBorder="1" applyAlignment="1">
      <alignment horizontal="center"/>
    </xf>
    <xf numFmtId="49" fontId="24" fillId="0" borderId="20" xfId="40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left" wrapText="1"/>
    </xf>
    <xf numFmtId="49" fontId="24" fillId="0" borderId="20" xfId="1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center" wrapText="1"/>
    </xf>
    <xf numFmtId="49" fontId="24" fillId="0" borderId="21" xfId="1" applyNumberFormat="1" applyFont="1" applyFill="1" applyBorder="1" applyAlignment="1" applyProtection="1">
      <alignment horizontal="center"/>
    </xf>
    <xf numFmtId="0" fontId="24" fillId="0" borderId="33" xfId="1" applyFont="1" applyFill="1" applyBorder="1" applyAlignment="1">
      <alignment horizontal="left" wrapText="1"/>
    </xf>
    <xf numFmtId="0" fontId="30" fillId="0" borderId="0" xfId="0" applyFont="1"/>
    <xf numFmtId="164" fontId="23" fillId="0" borderId="11" xfId="40" applyNumberFormat="1" applyFont="1" applyFill="1" applyBorder="1" applyAlignment="1" applyProtection="1">
      <protection locked="0"/>
    </xf>
    <xf numFmtId="164" fontId="24" fillId="0" borderId="32" xfId="40" applyNumberFormat="1" applyFont="1" applyFill="1" applyBorder="1" applyAlignment="1" applyProtection="1">
      <protection locked="0"/>
    </xf>
    <xf numFmtId="0" fontId="31" fillId="0" borderId="11" xfId="0" applyFont="1" applyBorder="1"/>
    <xf numFmtId="39" fontId="24" fillId="0" borderId="33" xfId="40" applyFont="1" applyFill="1" applyBorder="1" applyAlignment="1"/>
    <xf numFmtId="164" fontId="23" fillId="0" borderId="32" xfId="40" applyNumberFormat="1" applyFont="1" applyFill="1" applyBorder="1" applyAlignment="1" applyProtection="1">
      <protection locked="0"/>
    </xf>
    <xf numFmtId="0" fontId="23" fillId="0" borderId="10" xfId="1" applyFont="1" applyFill="1" applyBorder="1" applyAlignment="1">
      <alignment horizontal="left" wrapText="1"/>
    </xf>
    <xf numFmtId="49" fontId="24" fillId="0" borderId="20" xfId="1" applyNumberFormat="1" applyFont="1" applyFill="1" applyBorder="1" applyAlignment="1" applyProtection="1">
      <alignment horizontal="center"/>
    </xf>
    <xf numFmtId="0" fontId="24" fillId="0" borderId="17" xfId="1" applyFont="1" applyFill="1" applyBorder="1" applyAlignment="1">
      <alignment horizontal="left" wrapText="1"/>
    </xf>
    <xf numFmtId="39" fontId="24" fillId="0" borderId="17" xfId="40" applyFont="1" applyBorder="1" applyAlignment="1"/>
    <xf numFmtId="39" fontId="23" fillId="0" borderId="10" xfId="40" applyFont="1" applyBorder="1" applyAlignment="1"/>
    <xf numFmtId="0" fontId="23" fillId="0" borderId="17" xfId="1" applyFont="1" applyFill="1" applyBorder="1" applyAlignment="1">
      <alignment horizontal="left" wrapText="1"/>
    </xf>
    <xf numFmtId="0" fontId="24" fillId="0" borderId="10" xfId="1" applyFont="1" applyFill="1" applyBorder="1" applyAlignment="1">
      <alignment horizontal="left" wrapText="1"/>
    </xf>
    <xf numFmtId="39" fontId="24" fillId="0" borderId="10" xfId="40" applyFont="1" applyFill="1" applyBorder="1" applyAlignment="1"/>
    <xf numFmtId="0" fontId="30" fillId="0" borderId="11" xfId="0" applyFont="1" applyBorder="1"/>
    <xf numFmtId="0" fontId="30" fillId="0" borderId="34" xfId="0" applyFont="1" applyBorder="1"/>
    <xf numFmtId="0" fontId="30" fillId="0" borderId="32" xfId="0" applyFont="1" applyBorder="1"/>
    <xf numFmtId="164" fontId="31" fillId="0" borderId="11" xfId="0" applyNumberFormat="1" applyFont="1" applyBorder="1"/>
    <xf numFmtId="4" fontId="31" fillId="0" borderId="17" xfId="0" applyNumberFormat="1" applyFont="1" applyBorder="1"/>
    <xf numFmtId="164" fontId="24" fillId="0" borderId="11" xfId="40" applyNumberFormat="1" applyFont="1" applyBorder="1" applyAlignment="1"/>
    <xf numFmtId="4" fontId="31" fillId="0" borderId="11" xfId="0" applyNumberFormat="1" applyFont="1" applyBorder="1"/>
    <xf numFmtId="164" fontId="24" fillId="0" borderId="35" xfId="40" applyNumberFormat="1" applyFont="1" applyBorder="1" applyAlignment="1"/>
    <xf numFmtId="164" fontId="24" fillId="0" borderId="10" xfId="40" quotePrefix="1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35" fillId="0" borderId="36" xfId="0" quotePrefix="1" applyFont="1" applyBorder="1" applyAlignment="1">
      <alignment horizontal="left" wrapText="1"/>
    </xf>
    <xf numFmtId="0" fontId="35" fillId="0" borderId="37" xfId="0" quotePrefix="1" applyFont="1" applyBorder="1" applyAlignment="1">
      <alignment horizontal="left" wrapText="1"/>
    </xf>
    <xf numFmtId="0" fontId="35" fillId="0" borderId="37" xfId="0" quotePrefix="1" applyFont="1" applyBorder="1" applyAlignment="1">
      <alignment horizontal="center" wrapText="1"/>
    </xf>
    <xf numFmtId="0" fontId="35" fillId="0" borderId="37" xfId="0" quotePrefix="1" applyNumberFormat="1" applyFont="1" applyFill="1" applyBorder="1" applyAlignment="1" applyProtection="1">
      <alignment horizontal="left"/>
    </xf>
    <xf numFmtId="3" fontId="35" fillId="22" borderId="8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 applyProtection="1">
      <alignment horizontal="right" wrapText="1"/>
    </xf>
    <xf numFmtId="3" fontId="35" fillId="0" borderId="8" xfId="0" applyNumberFormat="1" applyFont="1" applyBorder="1" applyAlignment="1">
      <alignment horizontal="right"/>
    </xf>
    <xf numFmtId="3" fontId="35" fillId="22" borderId="8" xfId="0" applyNumberFormat="1" applyFont="1" applyFill="1" applyBorder="1" applyAlignment="1" applyProtection="1">
      <alignment horizontal="right" wrapText="1"/>
    </xf>
    <xf numFmtId="3" fontId="35" fillId="23" borderId="36" xfId="0" quotePrefix="1" applyNumberFormat="1" applyFont="1" applyFill="1" applyBorder="1" applyAlignment="1">
      <alignment horizontal="right"/>
    </xf>
    <xf numFmtId="3" fontId="35" fillId="23" borderId="8" xfId="0" applyNumberFormat="1" applyFont="1" applyFill="1" applyBorder="1" applyAlignment="1" applyProtection="1">
      <alignment horizontal="right" wrapText="1"/>
    </xf>
    <xf numFmtId="3" fontId="35" fillId="22" borderId="36" xfId="0" quotePrefix="1" applyNumberFormat="1" applyFont="1" applyFill="1" applyBorder="1" applyAlignment="1">
      <alignment horizontal="right"/>
    </xf>
    <xf numFmtId="0" fontId="33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/>
    <xf numFmtId="0" fontId="38" fillId="0" borderId="0" xfId="41" applyFont="1" applyAlignment="1">
      <alignment horizontal="center" vertical="center"/>
    </xf>
    <xf numFmtId="0" fontId="17" fillId="0" borderId="0" xfId="43" applyAlignment="1" applyProtection="1">
      <alignment horizontal="center"/>
      <protection locked="0"/>
    </xf>
    <xf numFmtId="0" fontId="17" fillId="0" borderId="0" xfId="43" applyProtection="1">
      <protection locked="0"/>
    </xf>
    <xf numFmtId="4" fontId="39" fillId="0" borderId="0" xfId="43" applyNumberFormat="1" applyFont="1"/>
    <xf numFmtId="0" fontId="17" fillId="0" borderId="0" xfId="43"/>
    <xf numFmtId="0" fontId="20" fillId="0" borderId="0" xfId="41" applyFont="1" applyAlignment="1">
      <alignment horizontal="center" vertical="center"/>
    </xf>
    <xf numFmtId="49" fontId="41" fillId="0" borderId="39" xfId="41" applyNumberFormat="1" applyFont="1" applyFill="1" applyBorder="1" applyAlignment="1" applyProtection="1">
      <alignment horizontal="left" vertical="center" shrinkToFit="1"/>
      <protection hidden="1"/>
    </xf>
    <xf numFmtId="0" fontId="42" fillId="0" borderId="0" xfId="43" applyFont="1" applyProtection="1">
      <protection locked="0"/>
    </xf>
    <xf numFmtId="0" fontId="43" fillId="0" borderId="0" xfId="43" applyFont="1" applyProtection="1">
      <protection locked="0"/>
    </xf>
    <xf numFmtId="0" fontId="41" fillId="0" borderId="39" xfId="41" applyFont="1" applyBorder="1" applyAlignment="1">
      <alignment horizontal="center"/>
    </xf>
    <xf numFmtId="0" fontId="41" fillId="0" borderId="39" xfId="41" applyFont="1" applyBorder="1" applyAlignment="1">
      <alignment horizontal="center" wrapText="1"/>
    </xf>
    <xf numFmtId="49" fontId="41" fillId="0" borderId="39" xfId="49" applyNumberFormat="1" applyFont="1" applyFill="1" applyBorder="1" applyAlignment="1" applyProtection="1">
      <alignment horizontal="left" vertical="center" wrapText="1"/>
      <protection hidden="1"/>
    </xf>
    <xf numFmtId="49" fontId="41" fillId="0" borderId="39" xfId="41" applyNumberFormat="1" applyFont="1" applyFill="1" applyBorder="1" applyAlignment="1" applyProtection="1">
      <alignment horizontal="left" vertical="center" wrapText="1"/>
      <protection hidden="1"/>
    </xf>
    <xf numFmtId="4" fontId="41" fillId="25" borderId="39" xfId="41" applyNumberFormat="1" applyFont="1" applyFill="1" applyBorder="1" applyAlignment="1" applyProtection="1">
      <alignment horizontal="right" vertical="center" shrinkToFit="1"/>
    </xf>
    <xf numFmtId="49" fontId="44" fillId="0" borderId="39" xfId="49" applyNumberFormat="1" applyFont="1" applyFill="1" applyBorder="1" applyAlignment="1" applyProtection="1">
      <alignment horizontal="left" vertical="center" wrapText="1"/>
      <protection hidden="1"/>
    </xf>
    <xf numFmtId="49" fontId="44" fillId="0" borderId="39" xfId="41" applyNumberFormat="1" applyFont="1" applyFill="1" applyBorder="1" applyAlignment="1" applyProtection="1">
      <alignment horizontal="left" vertical="center" wrapText="1"/>
      <protection hidden="1"/>
    </xf>
    <xf numFmtId="4" fontId="44" fillId="0" borderId="39" xfId="41" applyNumberFormat="1" applyFont="1" applyFill="1" applyBorder="1" applyAlignment="1" applyProtection="1">
      <alignment horizontal="right" vertical="center" shrinkToFit="1"/>
      <protection locked="0"/>
    </xf>
    <xf numFmtId="49" fontId="41" fillId="0" borderId="39" xfId="41" applyNumberFormat="1" applyFont="1" applyFill="1" applyBorder="1" applyAlignment="1" applyProtection="1">
      <alignment horizontal="left" vertical="center" wrapText="1" shrinkToFit="1"/>
      <protection hidden="1"/>
    </xf>
    <xf numFmtId="49" fontId="44" fillId="0" borderId="39" xfId="41" applyNumberFormat="1" applyFont="1" applyFill="1" applyBorder="1" applyAlignment="1" applyProtection="1">
      <alignment horizontal="left" vertical="center" wrapText="1" shrinkToFit="1"/>
      <protection hidden="1"/>
    </xf>
    <xf numFmtId="49" fontId="44" fillId="0" borderId="39" xfId="41" applyNumberFormat="1" applyFont="1" applyFill="1" applyBorder="1" applyAlignment="1" applyProtection="1">
      <alignment horizontal="left" vertical="center" shrinkToFit="1"/>
      <protection hidden="1"/>
    </xf>
    <xf numFmtId="0" fontId="44" fillId="0" borderId="39" xfId="41" applyFont="1" applyBorder="1"/>
    <xf numFmtId="0" fontId="44" fillId="18" borderId="39" xfId="39" applyFont="1" applyFill="1" applyBorder="1" applyAlignment="1">
      <alignment horizontal="left" vertical="center" wrapText="1"/>
    </xf>
    <xf numFmtId="0" fontId="44" fillId="0" borderId="39" xfId="39" applyFont="1" applyFill="1" applyBorder="1" applyAlignment="1">
      <alignment horizontal="left" vertical="center"/>
    </xf>
    <xf numFmtId="0" fontId="44" fillId="0" borderId="39" xfId="50" applyFont="1" applyFill="1" applyBorder="1" applyAlignment="1">
      <alignment horizontal="left" vertical="center" wrapText="1"/>
    </xf>
    <xf numFmtId="0" fontId="41" fillId="18" borderId="39" xfId="39" applyFont="1" applyFill="1" applyBorder="1" applyAlignment="1">
      <alignment horizontal="left" vertical="center" wrapText="1"/>
    </xf>
    <xf numFmtId="0" fontId="41" fillId="0" borderId="39" xfId="41" applyFont="1" applyBorder="1"/>
    <xf numFmtId="0" fontId="41" fillId="0" borderId="39" xfId="43" applyFont="1" applyBorder="1" applyAlignment="1">
      <alignment horizontal="left" vertical="center" wrapText="1"/>
    </xf>
    <xf numFmtId="4" fontId="41" fillId="0" borderId="39" xfId="41" applyNumberFormat="1" applyFont="1" applyFill="1" applyBorder="1" applyAlignment="1" applyProtection="1">
      <alignment horizontal="right" vertical="center" shrinkToFit="1"/>
      <protection locked="0"/>
    </xf>
    <xf numFmtId="0" fontId="32" fillId="0" borderId="8" xfId="0" applyNumberFormat="1" applyFont="1" applyFill="1" applyBorder="1" applyAlignment="1" applyProtection="1">
      <alignment horizontal="center" wrapText="1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3" fontId="22" fillId="0" borderId="40" xfId="1" applyNumberFormat="1" applyFont="1" applyBorder="1" applyProtection="1">
      <protection locked="0"/>
    </xf>
    <xf numFmtId="3" fontId="22" fillId="0" borderId="0" xfId="1" applyNumberFormat="1" applyFont="1" applyBorder="1" applyProtection="1">
      <protection locked="0"/>
    </xf>
    <xf numFmtId="0" fontId="0" fillId="0" borderId="0" xfId="0" applyBorder="1"/>
    <xf numFmtId="164" fontId="23" fillId="0" borderId="41" xfId="40" quotePrefix="1" applyNumberFormat="1" applyFont="1" applyFill="1" applyBorder="1" applyAlignment="1" applyProtection="1">
      <alignment horizontal="right"/>
    </xf>
    <xf numFmtId="164" fontId="24" fillId="0" borderId="41" xfId="40" quotePrefix="1" applyNumberFormat="1" applyFont="1" applyFill="1" applyBorder="1" applyAlignment="1" applyProtection="1">
      <alignment horizontal="right"/>
    </xf>
    <xf numFmtId="0" fontId="0" fillId="0" borderId="20" xfId="0" applyBorder="1"/>
    <xf numFmtId="0" fontId="0" fillId="0" borderId="42" xfId="0" applyBorder="1"/>
    <xf numFmtId="0" fontId="2" fillId="0" borderId="43" xfId="0" applyFont="1" applyBorder="1"/>
    <xf numFmtId="0" fontId="31" fillId="0" borderId="0" xfId="0" applyFont="1" applyBorder="1"/>
    <xf numFmtId="0" fontId="30" fillId="0" borderId="0" xfId="0" applyFont="1" applyBorder="1"/>
    <xf numFmtId="0" fontId="0" fillId="0" borderId="44" xfId="0" applyBorder="1"/>
    <xf numFmtId="0" fontId="0" fillId="0" borderId="30" xfId="0" applyBorder="1"/>
    <xf numFmtId="4" fontId="31" fillId="0" borderId="0" xfId="0" applyNumberFormat="1" applyFont="1" applyBorder="1"/>
    <xf numFmtId="0" fontId="0" fillId="0" borderId="25" xfId="0" applyBorder="1"/>
    <xf numFmtId="0" fontId="23" fillId="20" borderId="45" xfId="1" applyFont="1" applyFill="1" applyBorder="1" applyAlignment="1">
      <alignment vertical="center"/>
    </xf>
    <xf numFmtId="49" fontId="24" fillId="20" borderId="46" xfId="1" applyNumberFormat="1" applyFont="1" applyFill="1" applyBorder="1" applyAlignment="1">
      <alignment horizontal="right"/>
    </xf>
    <xf numFmtId="0" fontId="24" fillId="20" borderId="46" xfId="1" applyFont="1" applyFill="1" applyBorder="1"/>
    <xf numFmtId="4" fontId="23" fillId="20" borderId="47" xfId="1" applyNumberFormat="1" applyFont="1" applyFill="1" applyBorder="1" applyAlignment="1" applyProtection="1">
      <alignment horizontal="right" vertical="center"/>
    </xf>
    <xf numFmtId="4" fontId="23" fillId="20" borderId="46" xfId="1" applyNumberFormat="1" applyFont="1" applyFill="1" applyBorder="1" applyAlignment="1" applyProtection="1">
      <alignment horizontal="right" vertical="center"/>
    </xf>
    <xf numFmtId="4" fontId="23" fillId="20" borderId="48" xfId="1" applyNumberFormat="1" applyFont="1" applyFill="1" applyBorder="1" applyAlignment="1" applyProtection="1">
      <alignment horizontal="right" vertical="center"/>
    </xf>
    <xf numFmtId="3" fontId="21" fillId="0" borderId="40" xfId="1" applyNumberFormat="1" applyFont="1" applyBorder="1" applyAlignment="1" applyProtection="1">
      <alignment horizontal="left"/>
      <protection locked="0"/>
    </xf>
    <xf numFmtId="3" fontId="21" fillId="0" borderId="0" xfId="1" applyNumberFormat="1" applyFont="1" applyBorder="1" applyAlignment="1" applyProtection="1">
      <alignment horizontal="left"/>
      <protection locked="0"/>
    </xf>
    <xf numFmtId="3" fontId="47" fillId="0" borderId="16" xfId="1" applyNumberFormat="1" applyFont="1" applyBorder="1" applyProtection="1">
      <protection locked="0"/>
    </xf>
    <xf numFmtId="3" fontId="25" fillId="0" borderId="16" xfId="1" quotePrefix="1" applyNumberFormat="1" applyFont="1" applyBorder="1" applyAlignment="1" applyProtection="1">
      <alignment horizontal="left"/>
      <protection locked="0"/>
    </xf>
    <xf numFmtId="3" fontId="48" fillId="0" borderId="16" xfId="1" applyNumberFormat="1" applyFont="1" applyBorder="1" applyProtection="1">
      <protection locked="0"/>
    </xf>
    <xf numFmtId="164" fontId="24" fillId="0" borderId="11" xfId="40" quotePrefix="1" applyNumberFormat="1" applyFont="1" applyFill="1" applyBorder="1" applyAlignment="1" applyProtection="1">
      <alignment horizontal="right"/>
    </xf>
    <xf numFmtId="164" fontId="24" fillId="0" borderId="49" xfId="40" quotePrefix="1" applyNumberFormat="1" applyFont="1" applyFill="1" applyBorder="1" applyAlignment="1" applyProtection="1">
      <alignment horizontal="right"/>
    </xf>
    <xf numFmtId="164" fontId="23" fillId="0" borderId="49" xfId="40" quotePrefix="1" applyNumberFormat="1" applyFont="1" applyFill="1" applyBorder="1" applyAlignment="1" applyProtection="1">
      <alignment horizontal="right"/>
    </xf>
    <xf numFmtId="4" fontId="23" fillId="0" borderId="34" xfId="1" applyNumberFormat="1" applyFont="1" applyFill="1" applyBorder="1" applyAlignment="1" applyProtection="1">
      <alignment horizontal="right"/>
    </xf>
    <xf numFmtId="164" fontId="23" fillId="0" borderId="50" xfId="40" quotePrefix="1" applyNumberFormat="1" applyFont="1" applyFill="1" applyBorder="1" applyAlignment="1" applyProtection="1">
      <alignment horizontal="right"/>
    </xf>
    <xf numFmtId="164" fontId="23" fillId="0" borderId="34" xfId="40" applyNumberFormat="1" applyFont="1" applyFill="1" applyBorder="1" applyAlignment="1" applyProtection="1">
      <protection locked="0"/>
    </xf>
    <xf numFmtId="0" fontId="3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6" fillId="0" borderId="61" xfId="43" applyFont="1" applyBorder="1" applyAlignment="1"/>
    <xf numFmtId="39" fontId="23" fillId="0" borderId="11" xfId="40" applyFont="1" applyBorder="1" applyAlignment="1">
      <alignment wrapText="1"/>
    </xf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20" xfId="1" applyNumberFormat="1" applyFont="1" applyFill="1" applyBorder="1" applyAlignment="1" applyProtection="1">
      <alignment horizontal="left"/>
    </xf>
    <xf numFmtId="49" fontId="23" fillId="0" borderId="11" xfId="1" applyNumberFormat="1" applyFont="1" applyFill="1" applyBorder="1" applyAlignment="1" applyProtection="1">
      <alignment horizontal="left"/>
    </xf>
    <xf numFmtId="0" fontId="24" fillId="0" borderId="11" xfId="1" applyFont="1" applyFill="1" applyBorder="1" applyAlignment="1"/>
    <xf numFmtId="164" fontId="24" fillId="0" borderId="11" xfId="40" quotePrefix="1" applyNumberFormat="1" applyFont="1" applyFill="1" applyBorder="1" applyAlignment="1"/>
    <xf numFmtId="4" fontId="24" fillId="0" borderId="11" xfId="1" applyNumberFormat="1" applyFont="1" applyFill="1" applyBorder="1"/>
    <xf numFmtId="4" fontId="24" fillId="0" borderId="11" xfId="1" applyNumberFormat="1" applyFont="1" applyFill="1" applyBorder="1" applyAlignment="1" applyProtection="1">
      <alignment horizontal="right"/>
    </xf>
    <xf numFmtId="4" fontId="30" fillId="0" borderId="31" xfId="0" applyNumberFormat="1" applyFont="1" applyBorder="1"/>
    <xf numFmtId="164" fontId="23" fillId="0" borderId="10" xfId="40" quotePrefix="1" applyNumberFormat="1" applyFont="1" applyFill="1" applyBorder="1" applyAlignment="1"/>
    <xf numFmtId="164" fontId="23" fillId="0" borderId="10" xfId="40" applyNumberFormat="1" applyFont="1" applyBorder="1" applyAlignment="1"/>
    <xf numFmtId="4" fontId="30" fillId="0" borderId="11" xfId="0" applyNumberFormat="1" applyFont="1" applyBorder="1"/>
    <xf numFmtId="0" fontId="0" fillId="0" borderId="31" xfId="0" applyBorder="1"/>
    <xf numFmtId="0" fontId="0" fillId="0" borderId="11" xfId="0" applyBorder="1"/>
    <xf numFmtId="0" fontId="0" fillId="0" borderId="32" xfId="0" applyBorder="1"/>
    <xf numFmtId="4" fontId="23" fillId="0" borderId="10" xfId="1" applyNumberFormat="1" applyFont="1" applyFill="1" applyBorder="1"/>
    <xf numFmtId="164" fontId="24" fillId="0" borderId="64" xfId="40" quotePrefix="1" applyNumberFormat="1" applyFont="1" applyFill="1" applyBorder="1" applyAlignment="1" applyProtection="1">
      <alignment horizontal="right"/>
    </xf>
    <xf numFmtId="164" fontId="24" fillId="0" borderId="35" xfId="40" applyNumberFormat="1" applyFont="1" applyFill="1" applyBorder="1" applyAlignment="1"/>
    <xf numFmtId="4" fontId="24" fillId="0" borderId="35" xfId="1" applyNumberFormat="1" applyFont="1" applyFill="1" applyBorder="1"/>
    <xf numFmtId="164" fontId="24" fillId="0" borderId="35" xfId="40" applyNumberFormat="1" applyFont="1" applyFill="1" applyBorder="1" applyAlignment="1" applyProtection="1">
      <protection locked="0"/>
    </xf>
    <xf numFmtId="39" fontId="24" fillId="0" borderId="17" xfId="40" applyFont="1" applyBorder="1" applyAlignment="1">
      <alignment horizontal="left"/>
    </xf>
    <xf numFmtId="164" fontId="24" fillId="0" borderId="17" xfId="40" applyNumberFormat="1" applyFont="1" applyBorder="1" applyAlignment="1"/>
    <xf numFmtId="164" fontId="23" fillId="0" borderId="10" xfId="40" applyNumberFormat="1" applyFont="1" applyFill="1" applyBorder="1" applyAlignment="1" applyProtection="1">
      <protection locked="0"/>
    </xf>
    <xf numFmtId="0" fontId="31" fillId="0" borderId="32" xfId="0" applyFont="1" applyBorder="1" applyAlignment="1">
      <alignment wrapText="1"/>
    </xf>
    <xf numFmtId="164" fontId="24" fillId="0" borderId="65" xfId="40" applyNumberFormat="1" applyFont="1" applyFill="1" applyBorder="1" applyAlignment="1" applyProtection="1">
      <protection locked="0"/>
    </xf>
    <xf numFmtId="164" fontId="24" fillId="0" borderId="17" xfId="40" quotePrefix="1" applyNumberFormat="1" applyFont="1" applyFill="1" applyBorder="1" applyAlignment="1" applyProtection="1">
      <alignment horizontal="right"/>
    </xf>
    <xf numFmtId="0" fontId="0" fillId="0" borderId="10" xfId="0" applyBorder="1"/>
    <xf numFmtId="164" fontId="23" fillId="0" borderId="66" xfId="40" quotePrefix="1" applyNumberFormat="1" applyFont="1" applyFill="1" applyBorder="1" applyAlignment="1" applyProtection="1">
      <alignment horizontal="right"/>
    </xf>
    <xf numFmtId="0" fontId="30" fillId="0" borderId="33" xfId="0" applyFont="1" applyBorder="1"/>
    <xf numFmtId="0" fontId="0" fillId="0" borderId="8" xfId="0" applyBorder="1"/>
    <xf numFmtId="0" fontId="0" fillId="0" borderId="67" xfId="0" applyBorder="1"/>
    <xf numFmtId="0" fontId="36" fillId="22" borderId="70" xfId="0" applyFont="1" applyFill="1" applyBorder="1" applyAlignment="1">
      <alignment horizontal="left"/>
    </xf>
    <xf numFmtId="0" fontId="17" fillId="22" borderId="69" xfId="0" applyNumberFormat="1" applyFont="1" applyFill="1" applyBorder="1" applyAlignment="1" applyProtection="1"/>
    <xf numFmtId="0" fontId="17" fillId="22" borderId="38" xfId="0" applyNumberFormat="1" applyFont="1" applyFill="1" applyBorder="1" applyAlignment="1" applyProtection="1"/>
    <xf numFmtId="0" fontId="35" fillId="0" borderId="38" xfId="0" quotePrefix="1" applyNumberFormat="1" applyFont="1" applyFill="1" applyBorder="1" applyAlignment="1" applyProtection="1">
      <alignment horizontal="left"/>
    </xf>
    <xf numFmtId="0" fontId="35" fillId="0" borderId="70" xfId="0" quotePrefix="1" applyFont="1" applyBorder="1" applyAlignment="1">
      <alignment horizontal="left" wrapText="1"/>
    </xf>
    <xf numFmtId="0" fontId="35" fillId="0" borderId="69" xfId="0" quotePrefix="1" applyFont="1" applyBorder="1" applyAlignment="1">
      <alignment horizontal="left" wrapText="1"/>
    </xf>
    <xf numFmtId="0" fontId="35" fillId="0" borderId="69" xfId="0" quotePrefix="1" applyFont="1" applyBorder="1" applyAlignment="1">
      <alignment horizontal="center" wrapText="1"/>
    </xf>
    <xf numFmtId="0" fontId="35" fillId="0" borderId="68" xfId="0" quotePrefix="1" applyNumberFormat="1" applyFont="1" applyFill="1" applyBorder="1" applyAlignment="1" applyProtection="1">
      <alignment horizontal="left"/>
    </xf>
    <xf numFmtId="0" fontId="32" fillId="0" borderId="71" xfId="0" applyNumberFormat="1" applyFont="1" applyFill="1" applyBorder="1" applyAlignment="1" applyProtection="1">
      <alignment horizontal="center" wrapText="1"/>
    </xf>
    <xf numFmtId="0" fontId="0" fillId="0" borderId="37" xfId="0" applyBorder="1"/>
    <xf numFmtId="3" fontId="35" fillId="0" borderId="38" xfId="0" applyNumberFormat="1" applyFont="1" applyBorder="1" applyAlignment="1">
      <alignment horizontal="right"/>
    </xf>
    <xf numFmtId="3" fontId="35" fillId="0" borderId="62" xfId="0" applyNumberFormat="1" applyFont="1" applyBorder="1" applyAlignment="1">
      <alignment horizontal="right"/>
    </xf>
    <xf numFmtId="3" fontId="35" fillId="22" borderId="71" xfId="0" applyNumberFormat="1" applyFont="1" applyFill="1" applyBorder="1" applyAlignment="1">
      <alignment horizontal="right"/>
    </xf>
    <xf numFmtId="3" fontId="35" fillId="22" borderId="8" xfId="0" applyNumberFormat="1" applyFont="1" applyFill="1" applyBorder="1" applyAlignment="1"/>
    <xf numFmtId="0" fontId="34" fillId="0" borderId="23" xfId="0" applyNumberFormat="1" applyFont="1" applyFill="1" applyBorder="1" applyAlignment="1" applyProtection="1"/>
    <xf numFmtId="4" fontId="31" fillId="0" borderId="26" xfId="0" applyNumberFormat="1" applyFont="1" applyBorder="1"/>
    <xf numFmtId="0" fontId="31" fillId="0" borderId="10" xfId="0" applyFont="1" applyBorder="1"/>
    <xf numFmtId="164" fontId="31" fillId="0" borderId="32" xfId="0" applyNumberFormat="1" applyFont="1" applyBorder="1"/>
    <xf numFmtId="164" fontId="24" fillId="0" borderId="66" xfId="40" quotePrefix="1" applyNumberFormat="1" applyFont="1" applyFill="1" applyBorder="1" applyAlignment="1" applyProtection="1">
      <alignment horizontal="right"/>
    </xf>
    <xf numFmtId="164" fontId="23" fillId="0" borderId="32" xfId="40" quotePrefix="1" applyNumberFormat="1" applyFont="1" applyFill="1" applyBorder="1" applyAlignment="1" applyProtection="1">
      <alignment horizontal="right"/>
    </xf>
    <xf numFmtId="164" fontId="24" fillId="0" borderId="27" xfId="40" quotePrefix="1" applyNumberFormat="1" applyFont="1" applyFill="1" applyBorder="1" applyAlignment="1" applyProtection="1">
      <alignment horizontal="right"/>
    </xf>
    <xf numFmtId="164" fontId="23" fillId="0" borderId="27" xfId="40" quotePrefix="1" applyNumberFormat="1" applyFont="1" applyFill="1" applyBorder="1" applyAlignment="1" applyProtection="1">
      <alignment horizontal="right"/>
    </xf>
    <xf numFmtId="164" fontId="31" fillId="0" borderId="27" xfId="0" applyNumberFormat="1" applyFont="1" applyBorder="1"/>
    <xf numFmtId="164" fontId="31" fillId="0" borderId="10" xfId="0" applyNumberFormat="1" applyFont="1" applyBorder="1"/>
    <xf numFmtId="39" fontId="24" fillId="0" borderId="33" xfId="40" applyFont="1" applyBorder="1" applyAlignment="1"/>
    <xf numFmtId="4" fontId="30" fillId="0" borderId="34" xfId="0" applyNumberFormat="1" applyFont="1" applyBorder="1"/>
    <xf numFmtId="4" fontId="31" fillId="0" borderId="10" xfId="0" applyNumberFormat="1" applyFont="1" applyBorder="1"/>
    <xf numFmtId="164" fontId="24" fillId="0" borderId="32" xfId="40" quotePrefix="1" applyNumberFormat="1" applyFont="1" applyFill="1" applyBorder="1" applyAlignment="1" applyProtection="1">
      <alignment horizontal="right"/>
    </xf>
    <xf numFmtId="39" fontId="23" fillId="0" borderId="32" xfId="40" applyFont="1" applyBorder="1" applyAlignment="1"/>
    <xf numFmtId="0" fontId="23" fillId="0" borderId="32" xfId="1" applyFont="1" applyFill="1" applyBorder="1" applyAlignment="1">
      <alignment horizontal="left" wrapText="1"/>
    </xf>
    <xf numFmtId="164" fontId="31" fillId="0" borderId="17" xfId="0" applyNumberFormat="1" applyFont="1" applyBorder="1"/>
    <xf numFmtId="4" fontId="31" fillId="0" borderId="34" xfId="0" applyNumberFormat="1" applyFont="1" applyBorder="1"/>
    <xf numFmtId="164" fontId="31" fillId="0" borderId="33" xfId="0" applyNumberFormat="1" applyFont="1" applyBorder="1"/>
    <xf numFmtId="164" fontId="31" fillId="0" borderId="72" xfId="0" applyNumberFormat="1" applyFont="1" applyBorder="1"/>
    <xf numFmtId="0" fontId="30" fillId="0" borderId="10" xfId="0" applyFont="1" applyBorder="1"/>
    <xf numFmtId="0" fontId="30" fillId="0" borderId="17" xfId="0" applyFont="1" applyBorder="1"/>
    <xf numFmtId="164" fontId="24" fillId="0" borderId="10" xfId="40" applyNumberFormat="1" applyFont="1" applyFill="1" applyBorder="1" applyAlignment="1" applyProtection="1">
      <protection locked="0"/>
    </xf>
    <xf numFmtId="164" fontId="24" fillId="0" borderId="11" xfId="40" applyNumberFormat="1" applyFont="1" applyFill="1" applyBorder="1" applyAlignment="1" applyProtection="1">
      <alignment horizontal="right"/>
    </xf>
    <xf numFmtId="49" fontId="24" fillId="0" borderId="11" xfId="1" applyNumberFormat="1" applyFont="1" applyFill="1" applyBorder="1" applyAlignment="1" applyProtection="1">
      <alignment horizontal="center" wrapText="1"/>
    </xf>
    <xf numFmtId="49" fontId="24" fillId="0" borderId="11" xfId="1" applyNumberFormat="1" applyFont="1" applyFill="1" applyBorder="1" applyAlignment="1" applyProtection="1">
      <alignment horizontal="center"/>
    </xf>
    <xf numFmtId="0" fontId="41" fillId="0" borderId="39" xfId="43" applyFont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3" fillId="0" borderId="37" xfId="0" quotePrefix="1" applyNumberFormat="1" applyFont="1" applyFill="1" applyBorder="1" applyAlignment="1" applyProtection="1">
      <alignment horizontal="center" vertical="center" wrapText="1"/>
    </xf>
    <xf numFmtId="0" fontId="34" fillId="0" borderId="37" xfId="0" applyNumberFormat="1" applyFont="1" applyFill="1" applyBorder="1" applyAlignment="1" applyProtection="1">
      <alignment horizontal="center" vertical="center" wrapText="1"/>
    </xf>
    <xf numFmtId="0" fontId="18" fillId="0" borderId="37" xfId="0" applyNumberFormat="1" applyFont="1" applyFill="1" applyBorder="1" applyAlignment="1" applyProtection="1"/>
    <xf numFmtId="0" fontId="36" fillId="0" borderId="36" xfId="0" applyNumberFormat="1" applyFont="1" applyFill="1" applyBorder="1" applyAlignment="1" applyProtection="1">
      <alignment horizontal="left" wrapText="1"/>
    </xf>
    <xf numFmtId="0" fontId="19" fillId="0" borderId="37" xfId="0" applyNumberFormat="1" applyFont="1" applyFill="1" applyBorder="1" applyAlignment="1" applyProtection="1">
      <alignment wrapText="1"/>
    </xf>
    <xf numFmtId="0" fontId="19" fillId="0" borderId="38" xfId="0" applyNumberFormat="1" applyFont="1" applyFill="1" applyBorder="1" applyAlignment="1" applyProtection="1">
      <alignment wrapText="1"/>
    </xf>
    <xf numFmtId="0" fontId="36" fillId="22" borderId="70" xfId="0" quotePrefix="1" applyNumberFormat="1" applyFont="1" applyFill="1" applyBorder="1" applyAlignment="1" applyProtection="1">
      <alignment horizontal="left" wrapText="1"/>
    </xf>
    <xf numFmtId="0" fontId="19" fillId="22" borderId="69" xfId="0" applyNumberFormat="1" applyFont="1" applyFill="1" applyBorder="1" applyAlignment="1" applyProtection="1">
      <alignment wrapText="1"/>
    </xf>
    <xf numFmtId="0" fontId="33" fillId="0" borderId="36" xfId="0" quotePrefix="1" applyNumberFormat="1" applyFont="1" applyFill="1" applyBorder="1" applyAlignment="1" applyProtection="1">
      <alignment horizontal="center" vertical="center" wrapText="1"/>
    </xf>
    <xf numFmtId="0" fontId="18" fillId="0" borderId="38" xfId="0" applyNumberFormat="1" applyFont="1" applyFill="1" applyBorder="1" applyAlignment="1" applyProtection="1"/>
    <xf numFmtId="0" fontId="36" fillId="0" borderId="36" xfId="0" quotePrefix="1" applyNumberFormat="1" applyFont="1" applyFill="1" applyBorder="1" applyAlignment="1" applyProtection="1">
      <alignment horizontal="left" wrapText="1"/>
    </xf>
    <xf numFmtId="0" fontId="35" fillId="22" borderId="36" xfId="0" applyNumberFormat="1" applyFont="1" applyFill="1" applyBorder="1" applyAlignment="1" applyProtection="1">
      <alignment horizontal="left" wrapText="1"/>
    </xf>
    <xf numFmtId="0" fontId="35" fillId="22" borderId="37" xfId="0" applyNumberFormat="1" applyFont="1" applyFill="1" applyBorder="1" applyAlignment="1" applyProtection="1">
      <alignment horizontal="left" wrapText="1"/>
    </xf>
    <xf numFmtId="0" fontId="35" fillId="22" borderId="38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6" fillId="22" borderId="36" xfId="0" applyNumberFormat="1" applyFont="1" applyFill="1" applyBorder="1" applyAlignment="1" applyProtection="1">
      <alignment horizontal="left" wrapText="1"/>
    </xf>
    <xf numFmtId="0" fontId="19" fillId="22" borderId="37" xfId="0" applyNumberFormat="1" applyFont="1" applyFill="1" applyBorder="1" applyAlignment="1" applyProtection="1">
      <alignment wrapText="1"/>
    </xf>
    <xf numFmtId="0" fontId="17" fillId="22" borderId="38" xfId="0" applyNumberFormat="1" applyFont="1" applyFill="1" applyBorder="1" applyAlignment="1" applyProtection="1"/>
    <xf numFmtId="0" fontId="17" fillId="0" borderId="38" xfId="0" applyNumberFormat="1" applyFont="1" applyFill="1" applyBorder="1" applyAlignment="1" applyProtection="1"/>
    <xf numFmtId="0" fontId="36" fillId="0" borderId="36" xfId="0" quotePrefix="1" applyFont="1" applyFill="1" applyBorder="1" applyAlignment="1">
      <alignment horizontal="left"/>
    </xf>
    <xf numFmtId="0" fontId="17" fillId="0" borderId="37" xfId="0" applyNumberFormat="1" applyFont="1" applyFill="1" applyBorder="1" applyAlignment="1" applyProtection="1"/>
    <xf numFmtId="0" fontId="17" fillId="0" borderId="38" xfId="0" applyNumberFormat="1" applyFont="1" applyFill="1" applyBorder="1" applyAlignment="1" applyProtection="1">
      <alignment wrapText="1"/>
    </xf>
    <xf numFmtId="0" fontId="36" fillId="0" borderId="36" xfId="0" quotePrefix="1" applyFont="1" applyBorder="1" applyAlignment="1">
      <alignment horizontal="left"/>
    </xf>
    <xf numFmtId="0" fontId="36" fillId="22" borderId="36" xfId="0" quotePrefix="1" applyNumberFormat="1" applyFont="1" applyFill="1" applyBorder="1" applyAlignment="1" applyProtection="1">
      <alignment horizontal="left" wrapText="1"/>
    </xf>
    <xf numFmtId="0" fontId="19" fillId="22" borderId="38" xfId="0" applyNumberFormat="1" applyFont="1" applyFill="1" applyBorder="1" applyAlignment="1" applyProtection="1">
      <alignment wrapText="1"/>
    </xf>
    <xf numFmtId="0" fontId="33" fillId="0" borderId="37" xfId="0" applyNumberFormat="1" applyFont="1" applyFill="1" applyBorder="1" applyAlignment="1" applyProtection="1">
      <alignment horizontal="center" vertical="center" wrapText="1"/>
    </xf>
    <xf numFmtId="0" fontId="35" fillId="23" borderId="36" xfId="0" applyNumberFormat="1" applyFont="1" applyFill="1" applyBorder="1" applyAlignment="1" applyProtection="1">
      <alignment horizontal="left" wrapText="1"/>
    </xf>
    <xf numFmtId="0" fontId="35" fillId="23" borderId="37" xfId="0" applyNumberFormat="1" applyFont="1" applyFill="1" applyBorder="1" applyAlignment="1" applyProtection="1">
      <alignment horizontal="left" wrapText="1"/>
    </xf>
    <xf numFmtId="0" fontId="35" fillId="23" borderId="38" xfId="0" applyNumberFormat="1" applyFont="1" applyFill="1" applyBorder="1" applyAlignment="1" applyProtection="1">
      <alignment horizontal="left" wrapText="1"/>
    </xf>
    <xf numFmtId="49" fontId="41" fillId="0" borderId="39" xfId="49" applyNumberFormat="1" applyFont="1" applyFill="1" applyBorder="1" applyAlignment="1" applyProtection="1">
      <alignment horizontal="left" vertical="center" wrapText="1"/>
      <protection hidden="1"/>
    </xf>
    <xf numFmtId="0" fontId="41" fillId="0" borderId="39" xfId="43" applyFont="1" applyBorder="1" applyAlignment="1">
      <alignment horizontal="left" vertical="center" wrapText="1"/>
    </xf>
    <xf numFmtId="0" fontId="42" fillId="0" borderId="0" xfId="43" applyFont="1" applyAlignment="1">
      <alignment horizontal="center"/>
    </xf>
    <xf numFmtId="0" fontId="43" fillId="0" borderId="0" xfId="43" applyFont="1" applyAlignment="1">
      <alignment horizontal="center"/>
    </xf>
    <xf numFmtId="0" fontId="38" fillId="24" borderId="39" xfId="41" applyFont="1" applyFill="1" applyBorder="1" applyAlignment="1">
      <alignment horizontal="center" vertical="center"/>
    </xf>
    <xf numFmtId="0" fontId="17" fillId="24" borderId="39" xfId="43" applyFill="1" applyBorder="1" applyAlignment="1">
      <alignment vertical="center"/>
    </xf>
    <xf numFmtId="0" fontId="41" fillId="24" borderId="39" xfId="41" applyFont="1" applyFill="1" applyBorder="1" applyAlignment="1">
      <alignment horizontal="center" vertical="center"/>
    </xf>
    <xf numFmtId="0" fontId="44" fillId="24" borderId="39" xfId="43" applyFont="1" applyFill="1" applyBorder="1" applyAlignment="1">
      <alignment vertical="center"/>
    </xf>
    <xf numFmtId="2" fontId="23" fillId="0" borderId="30" xfId="1" applyNumberFormat="1" applyFont="1" applyFill="1" applyBorder="1" applyAlignment="1" applyProtection="1">
      <alignment horizontal="left" wrapText="1"/>
    </xf>
    <xf numFmtId="2" fontId="23" fillId="0" borderId="31" xfId="1" applyNumberFormat="1" applyFont="1" applyFill="1" applyBorder="1" applyAlignment="1" applyProtection="1">
      <alignment horizontal="left" wrapText="1"/>
    </xf>
    <xf numFmtId="2" fontId="23" fillId="0" borderId="32" xfId="1" applyNumberFormat="1" applyFont="1" applyFill="1" applyBorder="1" applyAlignment="1" applyProtection="1">
      <alignment horizontal="left" wrapText="1"/>
    </xf>
    <xf numFmtId="0" fontId="23" fillId="21" borderId="8" xfId="1" applyFont="1" applyFill="1" applyBorder="1" applyAlignment="1" applyProtection="1">
      <alignment horizontal="center"/>
      <protection locked="0"/>
    </xf>
    <xf numFmtId="164" fontId="26" fillId="19" borderId="62" xfId="40" applyNumberFormat="1" applyFont="1" applyFill="1" applyBorder="1" applyAlignment="1" applyProtection="1">
      <alignment horizontal="center" vertical="center" wrapText="1"/>
    </xf>
    <xf numFmtId="164" fontId="26" fillId="19" borderId="63" xfId="40" applyNumberFormat="1" applyFont="1" applyFill="1" applyBorder="1" applyAlignment="1" applyProtection="1">
      <alignment horizontal="center" vertical="center" wrapText="1"/>
    </xf>
    <xf numFmtId="4" fontId="26" fillId="18" borderId="62" xfId="1" applyNumberFormat="1" applyFont="1" applyFill="1" applyBorder="1" applyAlignment="1">
      <alignment horizontal="center" vertical="center" wrapText="1"/>
    </xf>
    <xf numFmtId="4" fontId="26" fillId="18" borderId="63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center" vertical="center"/>
      <protection locked="0"/>
    </xf>
    <xf numFmtId="164" fontId="26" fillId="19" borderId="8" xfId="40" applyNumberFormat="1" applyFont="1" applyFill="1" applyBorder="1" applyAlignment="1" applyProtection="1">
      <alignment horizontal="center" vertical="center" wrapText="1"/>
    </xf>
    <xf numFmtId="0" fontId="29" fillId="19" borderId="22" xfId="38" applyFont="1" applyFill="1" applyBorder="1" applyAlignment="1">
      <alignment horizontal="center" vertical="center" wrapText="1"/>
    </xf>
    <xf numFmtId="49" fontId="26" fillId="0" borderId="23" xfId="40" quotePrefix="1" applyNumberFormat="1" applyFont="1" applyBorder="1" applyAlignment="1">
      <alignment horizontal="center" vertical="center" wrapText="1"/>
    </xf>
    <xf numFmtId="0" fontId="45" fillId="0" borderId="24" xfId="1" applyFont="1" applyBorder="1" applyAlignment="1">
      <alignment horizontal="center" vertical="center" wrapText="1"/>
    </xf>
    <xf numFmtId="39" fontId="26" fillId="0" borderId="23" xfId="40" applyFont="1" applyFill="1" applyBorder="1" applyAlignment="1" applyProtection="1">
      <alignment horizontal="center" vertical="center" wrapText="1"/>
    </xf>
    <xf numFmtId="0" fontId="45" fillId="0" borderId="24" xfId="1" applyFont="1" applyBorder="1" applyAlignment="1">
      <alignment vertical="center" wrapText="1"/>
    </xf>
    <xf numFmtId="49" fontId="23" fillId="0" borderId="30" xfId="1" applyNumberFormat="1" applyFont="1" applyFill="1" applyBorder="1" applyAlignment="1" applyProtection="1">
      <alignment horizontal="left" wrapText="1"/>
    </xf>
    <xf numFmtId="49" fontId="23" fillId="0" borderId="31" xfId="1" applyNumberFormat="1" applyFont="1" applyFill="1" applyBorder="1" applyAlignment="1" applyProtection="1">
      <alignment horizontal="left" wrapText="1"/>
    </xf>
    <xf numFmtId="49" fontId="23" fillId="0" borderId="32" xfId="1" applyNumberFormat="1" applyFont="1" applyFill="1" applyBorder="1" applyAlignment="1" applyProtection="1">
      <alignment horizontal="left" wrapText="1"/>
    </xf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11" xfId="1" applyNumberFormat="1" applyFont="1" applyFill="1" applyBorder="1" applyAlignment="1" applyProtection="1">
      <alignment horizontal="left" wrapText="1"/>
    </xf>
    <xf numFmtId="49" fontId="23" fillId="0" borderId="25" xfId="40" applyNumberFormat="1" applyFont="1" applyFill="1" applyBorder="1" applyAlignment="1">
      <alignment wrapText="1"/>
    </xf>
    <xf numFmtId="0" fontId="22" fillId="0" borderId="26" xfId="1" applyNumberFormat="1" applyFont="1" applyFill="1" applyBorder="1" applyAlignment="1" applyProtection="1">
      <alignment wrapText="1"/>
    </xf>
    <xf numFmtId="0" fontId="22" fillId="0" borderId="27" xfId="1" applyNumberFormat="1" applyFont="1" applyFill="1" applyBorder="1" applyAlignment="1" applyProtection="1">
      <alignment wrapText="1"/>
    </xf>
    <xf numFmtId="49" fontId="23" fillId="0" borderId="20" xfId="40" applyNumberFormat="1" applyFont="1" applyFill="1" applyBorder="1" applyAlignment="1">
      <alignment wrapText="1"/>
    </xf>
    <xf numFmtId="0" fontId="22" fillId="0" borderId="11" xfId="1" applyNumberFormat="1" applyFont="1" applyFill="1" applyBorder="1" applyAlignment="1" applyProtection="1">
      <alignment wrapText="1"/>
    </xf>
    <xf numFmtId="49" fontId="26" fillId="0" borderId="28" xfId="40" applyNumberFormat="1" applyFont="1" applyFill="1" applyBorder="1" applyAlignment="1" applyProtection="1">
      <alignment horizontal="left" vertical="center" wrapText="1"/>
    </xf>
    <xf numFmtId="0" fontId="46" fillId="0" borderId="29" xfId="1" applyFont="1" applyBorder="1" applyAlignment="1">
      <alignment vertical="center" wrapText="1"/>
    </xf>
    <xf numFmtId="0" fontId="49" fillId="0" borderId="55" xfId="0" applyNumberFormat="1" applyFont="1" applyFill="1" applyBorder="1" applyAlignment="1" applyProtection="1">
      <alignment vertical="top" wrapText="1"/>
    </xf>
    <xf numFmtId="0" fontId="49" fillId="0" borderId="57" xfId="0" applyNumberFormat="1" applyFont="1" applyFill="1" applyBorder="1" applyAlignment="1" applyProtection="1">
      <alignment vertical="top" wrapText="1"/>
    </xf>
    <xf numFmtId="0" fontId="49" fillId="0" borderId="59" xfId="0" applyNumberFormat="1" applyFont="1" applyFill="1" applyBorder="1" applyAlignment="1" applyProtection="1">
      <alignment vertical="top" wrapText="1"/>
    </xf>
    <xf numFmtId="0" fontId="22" fillId="0" borderId="56" xfId="0" applyNumberFormat="1" applyFont="1" applyFill="1" applyBorder="1" applyAlignment="1" applyProtection="1">
      <alignment horizontal="left" vertical="top" wrapText="1"/>
    </xf>
    <xf numFmtId="0" fontId="22" fillId="0" borderId="58" xfId="0" applyNumberFormat="1" applyFont="1" applyFill="1" applyBorder="1" applyAlignment="1" applyProtection="1">
      <alignment horizontal="left" vertical="top" wrapText="1"/>
    </xf>
    <xf numFmtId="0" fontId="22" fillId="0" borderId="60" xfId="0" applyNumberFormat="1" applyFont="1" applyFill="1" applyBorder="1" applyAlignment="1" applyProtection="1">
      <alignment horizontal="left" vertical="top" wrapText="1"/>
    </xf>
    <xf numFmtId="0" fontId="49" fillId="0" borderId="53" xfId="0" applyNumberFormat="1" applyFont="1" applyFill="1" applyBorder="1" applyAlignment="1" applyProtection="1">
      <alignment vertical="top" wrapText="1"/>
    </xf>
    <xf numFmtId="0" fontId="22" fillId="0" borderId="54" xfId="0" applyNumberFormat="1" applyFont="1" applyFill="1" applyBorder="1" applyAlignment="1" applyProtection="1">
      <alignment horizontal="left" vertical="top" wrapText="1"/>
    </xf>
    <xf numFmtId="0" fontId="22" fillId="0" borderId="56" xfId="0" applyNumberFormat="1" applyFont="1" applyFill="1" applyBorder="1" applyAlignment="1" applyProtection="1">
      <alignment vertical="top" wrapText="1"/>
    </xf>
    <xf numFmtId="0" fontId="22" fillId="0" borderId="58" xfId="0" applyNumberFormat="1" applyFont="1" applyFill="1" applyBorder="1" applyAlignment="1" applyProtection="1">
      <alignment vertical="top" wrapText="1"/>
    </xf>
    <xf numFmtId="0" fontId="22" fillId="0" borderId="54" xfId="0" applyNumberFormat="1" applyFont="1" applyFill="1" applyBorder="1" applyAlignment="1" applyProtection="1">
      <alignment vertical="top" wrapText="1"/>
    </xf>
    <xf numFmtId="0" fontId="49" fillId="0" borderId="51" xfId="0" applyNumberFormat="1" applyFont="1" applyFill="1" applyBorder="1" applyAlignment="1" applyProtection="1">
      <alignment vertical="top" wrapText="1"/>
    </xf>
    <xf numFmtId="0" fontId="22" fillId="0" borderId="52" xfId="0" applyNumberFormat="1" applyFont="1" applyFill="1" applyBorder="1" applyAlignment="1" applyProtection="1">
      <alignment horizontal="left" vertical="top" wrapText="1"/>
    </xf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_RASHODI ODV.KUOLTU" xfId="38"/>
    <cellStyle name="Normal 3" xfId="39"/>
    <cellStyle name="Normal 4" xfId="40"/>
    <cellStyle name="Normal 5" xfId="41"/>
    <cellStyle name="Normal 6" xfId="1"/>
    <cellStyle name="Normal_Podaci" xfId="49"/>
    <cellStyle name="Normalno 2" xfId="42"/>
    <cellStyle name="Normalno 2 2" xfId="43"/>
    <cellStyle name="Normalno 2_Copy of Tablica 2 rashodi.-sš-2018-20" xfId="44"/>
    <cellStyle name="Obično_List1" xfId="45"/>
    <cellStyle name="Obično_List4" xfId="46"/>
    <cellStyle name="Obično_List5" xfId="47"/>
    <cellStyle name="Obično_List7" xfId="50"/>
    <cellStyle name="Total 2" xfId="48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2" sqref="H12"/>
    </sheetView>
  </sheetViews>
  <sheetFormatPr defaultRowHeight="15" x14ac:dyDescent="0.25"/>
  <cols>
    <col min="5" max="5" width="19.85546875" customWidth="1"/>
    <col min="6" max="6" width="20.42578125" customWidth="1"/>
    <col min="7" max="7" width="14.7109375" customWidth="1"/>
    <col min="8" max="8" width="17.5703125" customWidth="1"/>
    <col min="9" max="9" width="12.7109375" customWidth="1"/>
    <col min="10" max="10" width="13" customWidth="1"/>
  </cols>
  <sheetData>
    <row r="1" spans="1:10" x14ac:dyDescent="0.25">
      <c r="A1" s="95"/>
      <c r="B1" s="95"/>
      <c r="C1" s="95"/>
      <c r="D1" s="96"/>
      <c r="E1" s="95"/>
      <c r="F1" s="95"/>
      <c r="G1" s="95"/>
      <c r="H1" s="95"/>
    </row>
    <row r="2" spans="1:10" ht="33" customHeight="1" x14ac:dyDescent="0.25">
      <c r="A2" s="270" t="s">
        <v>294</v>
      </c>
      <c r="B2" s="270"/>
      <c r="C2" s="270"/>
      <c r="D2" s="270"/>
      <c r="E2" s="270"/>
      <c r="F2" s="270"/>
      <c r="G2" s="270"/>
      <c r="H2" s="270"/>
    </row>
    <row r="3" spans="1:10" ht="135.75" customHeight="1" x14ac:dyDescent="0.25">
      <c r="A3" s="271" t="s">
        <v>508</v>
      </c>
      <c r="B3" s="271"/>
      <c r="C3" s="271"/>
      <c r="D3" s="271"/>
      <c r="E3" s="271"/>
      <c r="F3" s="271"/>
      <c r="G3" s="271"/>
      <c r="H3" s="271"/>
    </row>
    <row r="4" spans="1:10" ht="18" x14ac:dyDescent="0.25">
      <c r="A4" s="272" t="s">
        <v>278</v>
      </c>
      <c r="B4" s="272"/>
      <c r="C4" s="272"/>
      <c r="D4" s="272"/>
      <c r="E4" s="272"/>
      <c r="F4" s="272"/>
      <c r="G4" s="273"/>
      <c r="H4" s="273"/>
    </row>
    <row r="5" spans="1:10" ht="18" x14ac:dyDescent="0.25">
      <c r="A5" s="97"/>
      <c r="B5" s="98"/>
      <c r="C5" s="98"/>
      <c r="D5" s="98"/>
      <c r="E5" s="98"/>
      <c r="F5" s="180"/>
      <c r="G5" s="180"/>
      <c r="H5" s="180"/>
    </row>
    <row r="6" spans="1:10" ht="45" x14ac:dyDescent="0.25">
      <c r="A6" s="99"/>
      <c r="B6" s="100"/>
      <c r="C6" s="100"/>
      <c r="D6" s="101"/>
      <c r="E6" s="102"/>
      <c r="F6" s="141" t="s">
        <v>494</v>
      </c>
      <c r="G6" s="141" t="s">
        <v>493</v>
      </c>
      <c r="H6" s="141" t="s">
        <v>495</v>
      </c>
      <c r="I6" s="141" t="s">
        <v>279</v>
      </c>
      <c r="J6" s="142" t="s">
        <v>280</v>
      </c>
    </row>
    <row r="7" spans="1:10" ht="15.75" x14ac:dyDescent="0.25">
      <c r="A7" s="274" t="s">
        <v>281</v>
      </c>
      <c r="B7" s="275"/>
      <c r="C7" s="275"/>
      <c r="D7" s="275"/>
      <c r="E7" s="276"/>
      <c r="F7" s="103">
        <f>+F8+F9</f>
        <v>13577583</v>
      </c>
      <c r="G7" s="103">
        <f>H7-F7</f>
        <v>-294756</v>
      </c>
      <c r="H7" s="103">
        <f>+H8+H9</f>
        <v>13282827</v>
      </c>
      <c r="I7" s="103">
        <f>I8+I9</f>
        <v>14847324</v>
      </c>
      <c r="J7" s="103">
        <f>+J8+J9</f>
        <v>14715570</v>
      </c>
    </row>
    <row r="8" spans="1:10" ht="15.75" x14ac:dyDescent="0.25">
      <c r="A8" s="259" t="s">
        <v>282</v>
      </c>
      <c r="B8" s="260"/>
      <c r="C8" s="260"/>
      <c r="D8" s="260"/>
      <c r="E8" s="277"/>
      <c r="F8" s="104">
        <v>13519775</v>
      </c>
      <c r="G8" s="103">
        <f t="shared" ref="G8:G13" si="0">H8-F8</f>
        <v>-266656</v>
      </c>
      <c r="H8" s="104">
        <v>13253119</v>
      </c>
      <c r="I8" s="104">
        <v>14834537</v>
      </c>
      <c r="J8" s="104">
        <v>14702602</v>
      </c>
    </row>
    <row r="9" spans="1:10" ht="15.75" x14ac:dyDescent="0.25">
      <c r="A9" s="278" t="s">
        <v>283</v>
      </c>
      <c r="B9" s="279"/>
      <c r="C9" s="279"/>
      <c r="D9" s="279"/>
      <c r="E9" s="277"/>
      <c r="F9" s="104">
        <v>57808</v>
      </c>
      <c r="G9" s="103">
        <f t="shared" si="0"/>
        <v>-28100</v>
      </c>
      <c r="H9" s="104">
        <v>29708</v>
      </c>
      <c r="I9" s="104">
        <v>12787</v>
      </c>
      <c r="J9" s="104">
        <v>12968</v>
      </c>
    </row>
    <row r="10" spans="1:10" ht="15.75" x14ac:dyDescent="0.25">
      <c r="A10" s="213" t="s">
        <v>284</v>
      </c>
      <c r="B10" s="214"/>
      <c r="C10" s="214"/>
      <c r="D10" s="214"/>
      <c r="E10" s="215"/>
      <c r="F10" s="226">
        <f>+F11+F12</f>
        <v>14380956</v>
      </c>
      <c r="G10" s="103">
        <f t="shared" si="0"/>
        <v>-280716</v>
      </c>
      <c r="H10" s="103">
        <f>+H11+H12</f>
        <v>14100240</v>
      </c>
      <c r="I10" s="103">
        <f>+I11+I12</f>
        <v>15196380</v>
      </c>
      <c r="J10" s="103">
        <f>+J11+J12</f>
        <v>14715570</v>
      </c>
    </row>
    <row r="11" spans="1:10" ht="15.75" x14ac:dyDescent="0.25">
      <c r="A11" s="266" t="s">
        <v>285</v>
      </c>
      <c r="B11" s="260"/>
      <c r="C11" s="260"/>
      <c r="D11" s="260"/>
      <c r="E11" s="280"/>
      <c r="F11" s="104">
        <v>14218128</v>
      </c>
      <c r="G11" s="103">
        <f t="shared" si="0"/>
        <v>-246816</v>
      </c>
      <c r="H11" s="104">
        <v>13971312</v>
      </c>
      <c r="I11" s="104">
        <v>15161985</v>
      </c>
      <c r="J11" s="105">
        <v>14680680</v>
      </c>
    </row>
    <row r="12" spans="1:10" ht="15.75" x14ac:dyDescent="0.25">
      <c r="A12" s="281" t="s">
        <v>133</v>
      </c>
      <c r="B12" s="279"/>
      <c r="C12" s="279"/>
      <c r="D12" s="279"/>
      <c r="E12" s="277"/>
      <c r="F12" s="106">
        <v>162828</v>
      </c>
      <c r="G12" s="103">
        <f t="shared" si="0"/>
        <v>-33900</v>
      </c>
      <c r="H12" s="106">
        <v>128928</v>
      </c>
      <c r="I12" s="106">
        <v>34395</v>
      </c>
      <c r="J12" s="105">
        <v>34890</v>
      </c>
    </row>
    <row r="13" spans="1:10" ht="15.75" x14ac:dyDescent="0.25">
      <c r="A13" s="282" t="s">
        <v>286</v>
      </c>
      <c r="B13" s="275"/>
      <c r="C13" s="275"/>
      <c r="D13" s="275"/>
      <c r="E13" s="283"/>
      <c r="F13" s="226">
        <f>F7-F10</f>
        <v>-803373</v>
      </c>
      <c r="G13" s="103">
        <f t="shared" si="0"/>
        <v>-14040</v>
      </c>
      <c r="H13" s="107">
        <f>+H7-H10</f>
        <v>-817413</v>
      </c>
      <c r="I13" s="107">
        <f>+I7-I10</f>
        <v>-349056</v>
      </c>
      <c r="J13" s="107">
        <f>+J7-J10</f>
        <v>0</v>
      </c>
    </row>
    <row r="14" spans="1:10" ht="18" x14ac:dyDescent="0.25">
      <c r="A14" s="284"/>
      <c r="B14" s="257"/>
      <c r="C14" s="257"/>
      <c r="D14" s="257"/>
      <c r="E14" s="257"/>
      <c r="F14" s="258"/>
      <c r="G14" s="258"/>
      <c r="H14" s="258"/>
    </row>
    <row r="15" spans="1:10" ht="45" x14ac:dyDescent="0.25">
      <c r="A15" s="217"/>
      <c r="B15" s="218"/>
      <c r="C15" s="218"/>
      <c r="D15" s="219"/>
      <c r="E15" s="220"/>
      <c r="F15" s="141" t="s">
        <v>492</v>
      </c>
      <c r="G15" s="141" t="s">
        <v>493</v>
      </c>
      <c r="H15" s="221" t="s">
        <v>295</v>
      </c>
      <c r="I15" s="141" t="s">
        <v>279</v>
      </c>
      <c r="J15" s="142" t="s">
        <v>280</v>
      </c>
    </row>
    <row r="16" spans="1:10" ht="33" customHeight="1" x14ac:dyDescent="0.25">
      <c r="A16" s="285" t="s">
        <v>287</v>
      </c>
      <c r="B16" s="286"/>
      <c r="C16" s="286"/>
      <c r="D16" s="286"/>
      <c r="E16" s="287"/>
      <c r="F16" s="108">
        <v>803373</v>
      </c>
      <c r="G16" s="108">
        <v>14040</v>
      </c>
      <c r="H16" s="108">
        <v>817413</v>
      </c>
      <c r="I16" s="108">
        <v>349056</v>
      </c>
      <c r="J16" s="109"/>
    </row>
    <row r="17" spans="1:10" ht="34.5" customHeight="1" x14ac:dyDescent="0.25">
      <c r="A17" s="267" t="s">
        <v>288</v>
      </c>
      <c r="B17" s="268"/>
      <c r="C17" s="268"/>
      <c r="D17" s="268"/>
      <c r="E17" s="269"/>
      <c r="F17" s="110">
        <v>803373</v>
      </c>
      <c r="G17" s="110">
        <v>14040</v>
      </c>
      <c r="H17" s="110">
        <v>817413</v>
      </c>
      <c r="I17" s="110">
        <v>349056</v>
      </c>
      <c r="J17" s="107"/>
    </row>
    <row r="18" spans="1:10" ht="27.75" customHeight="1" x14ac:dyDescent="0.25">
      <c r="A18" s="256"/>
      <c r="B18" s="257"/>
      <c r="C18" s="257"/>
      <c r="D18" s="257"/>
      <c r="E18" s="257"/>
      <c r="F18" s="258"/>
      <c r="G18" s="258"/>
      <c r="H18" s="258"/>
      <c r="I18" s="222"/>
      <c r="J18" s="222"/>
    </row>
    <row r="19" spans="1:10" ht="45" x14ac:dyDescent="0.25">
      <c r="A19" s="99"/>
      <c r="B19" s="100"/>
      <c r="C19" s="100"/>
      <c r="D19" s="101"/>
      <c r="E19" s="216"/>
      <c r="F19" s="141" t="s">
        <v>492</v>
      </c>
      <c r="G19" s="141" t="s">
        <v>493</v>
      </c>
      <c r="H19" s="141" t="s">
        <v>295</v>
      </c>
      <c r="I19" s="141" t="s">
        <v>279</v>
      </c>
      <c r="J19" s="142" t="s">
        <v>280</v>
      </c>
    </row>
    <row r="20" spans="1:10" ht="33" customHeight="1" x14ac:dyDescent="0.25">
      <c r="A20" s="259" t="s">
        <v>289</v>
      </c>
      <c r="B20" s="260"/>
      <c r="C20" s="260"/>
      <c r="D20" s="260"/>
      <c r="E20" s="261"/>
      <c r="F20" s="212"/>
      <c r="H20" s="224"/>
      <c r="I20" s="106"/>
      <c r="J20" s="106"/>
    </row>
    <row r="21" spans="1:10" ht="33.75" customHeight="1" x14ac:dyDescent="0.25">
      <c r="A21" s="259" t="s">
        <v>290</v>
      </c>
      <c r="B21" s="260"/>
      <c r="C21" s="260"/>
      <c r="D21" s="260"/>
      <c r="E21" s="261"/>
      <c r="F21" s="211"/>
      <c r="G21" s="222"/>
      <c r="H21" s="106"/>
      <c r="I21" s="223"/>
      <c r="J21" s="106"/>
    </row>
    <row r="22" spans="1:10" ht="15.75" x14ac:dyDescent="0.25">
      <c r="A22" s="262" t="s">
        <v>291</v>
      </c>
      <c r="B22" s="263"/>
      <c r="C22" s="263"/>
      <c r="D22" s="263"/>
      <c r="E22" s="263"/>
      <c r="F22" s="225">
        <f>F20-F21</f>
        <v>0</v>
      </c>
      <c r="G22" s="225">
        <f>G20-G21</f>
        <v>0</v>
      </c>
      <c r="H22" s="225">
        <f>H20-H21</f>
        <v>0</v>
      </c>
      <c r="I22" s="103">
        <f>I20-I21</f>
        <v>0</v>
      </c>
      <c r="J22" s="103">
        <f>J20-J21</f>
        <v>0</v>
      </c>
    </row>
    <row r="23" spans="1:10" ht="18" x14ac:dyDescent="0.25">
      <c r="A23" s="264"/>
      <c r="B23" s="257"/>
      <c r="C23" s="257"/>
      <c r="D23" s="257"/>
      <c r="E23" s="257"/>
      <c r="F23" s="258"/>
      <c r="G23" s="258"/>
      <c r="H23" s="265"/>
    </row>
    <row r="24" spans="1:10" ht="15.75" x14ac:dyDescent="0.25">
      <c r="A24" s="266" t="s">
        <v>292</v>
      </c>
      <c r="B24" s="260"/>
      <c r="C24" s="260"/>
      <c r="D24" s="260"/>
      <c r="E24" s="261"/>
      <c r="F24" s="106">
        <f>IF((F13+F17+F22)&lt;&gt;0,"NESLAGANJE ZBROJA",(F13+F17+F22))</f>
        <v>0</v>
      </c>
      <c r="G24" s="106">
        <f>IF((G13+G17+G22)&lt;&gt;0,"NESLAGANJE ZBROJA",(G13+G17+G22))</f>
        <v>0</v>
      </c>
      <c r="H24" s="106">
        <f>IF((H13+H17+H22)&lt;&gt;0,"NESLAGANJE ZBROJA",(H13+H17+H22))</f>
        <v>0</v>
      </c>
      <c r="I24" s="106">
        <f>IF((I13+I17+I22)&lt;&gt;0,"NESLAGANJE ZBROJA",(I13+I17+I22))</f>
        <v>0</v>
      </c>
      <c r="J24" s="106">
        <f>IF((J13+J17+J22)&lt;&gt;0,"NESLAGANJE ZBROJA",(J13+J17+J22))</f>
        <v>0</v>
      </c>
    </row>
    <row r="25" spans="1:10" ht="18" x14ac:dyDescent="0.25">
      <c r="A25" s="111"/>
      <c r="B25" s="98"/>
      <c r="C25" s="98"/>
      <c r="D25" s="98"/>
      <c r="E25" s="98"/>
      <c r="F25" s="112"/>
      <c r="G25" s="227"/>
      <c r="H25" s="112"/>
    </row>
    <row r="26" spans="1:10" ht="48.75" customHeight="1" x14ac:dyDescent="0.25">
      <c r="A26" s="254" t="s">
        <v>293</v>
      </c>
      <c r="B26" s="255"/>
      <c r="C26" s="255"/>
      <c r="D26" s="255"/>
      <c r="E26" s="255"/>
      <c r="F26" s="255"/>
      <c r="G26" s="255"/>
      <c r="H26" s="25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25" workbookViewId="0">
      <selection activeCell="E70" sqref="E70"/>
    </sheetView>
  </sheetViews>
  <sheetFormatPr defaultRowHeight="15" x14ac:dyDescent="0.25"/>
  <cols>
    <col min="1" max="1" width="3.5703125" customWidth="1"/>
    <col min="2" max="2" width="8" customWidth="1"/>
    <col min="3" max="3" width="61.28515625" customWidth="1"/>
    <col min="5" max="7" width="17.7109375" customWidth="1"/>
  </cols>
  <sheetData>
    <row r="1" spans="1:9" x14ac:dyDescent="0.25">
      <c r="A1" s="113"/>
      <c r="B1" s="114"/>
      <c r="C1" s="115"/>
      <c r="D1" s="115"/>
      <c r="E1" s="116"/>
      <c r="F1" s="116"/>
      <c r="G1" s="116" t="s">
        <v>296</v>
      </c>
    </row>
    <row r="2" spans="1:9" ht="18" x14ac:dyDescent="0.25">
      <c r="A2" s="113"/>
      <c r="B2" s="120" t="s">
        <v>297</v>
      </c>
      <c r="C2" s="121"/>
      <c r="D2" s="115"/>
      <c r="E2" s="117"/>
      <c r="F2" s="117"/>
      <c r="G2" s="117"/>
    </row>
    <row r="3" spans="1:9" x14ac:dyDescent="0.25">
      <c r="A3" s="113"/>
      <c r="B3" s="115"/>
      <c r="C3" s="115"/>
      <c r="D3" s="115"/>
      <c r="E3" s="117"/>
      <c r="F3" s="117"/>
      <c r="G3" s="117"/>
    </row>
    <row r="4" spans="1:9" ht="18" x14ac:dyDescent="0.25">
      <c r="A4" s="113"/>
      <c r="B4" s="290" t="s">
        <v>507</v>
      </c>
      <c r="C4" s="290"/>
      <c r="D4" s="290"/>
      <c r="E4" s="290"/>
      <c r="F4" s="290"/>
      <c r="G4" s="291"/>
    </row>
    <row r="5" spans="1:9" ht="15.75" x14ac:dyDescent="0.25">
      <c r="A5" s="113"/>
      <c r="B5" s="181"/>
      <c r="C5" s="181"/>
      <c r="D5" s="181"/>
      <c r="E5" s="181"/>
      <c r="F5" s="181"/>
      <c r="G5" s="181"/>
    </row>
    <row r="6" spans="1:9" ht="24.95" customHeight="1" x14ac:dyDescent="0.25">
      <c r="A6" s="113"/>
      <c r="B6" s="292" t="s">
        <v>298</v>
      </c>
      <c r="C6" s="293"/>
      <c r="D6" s="293"/>
      <c r="E6" s="293"/>
      <c r="F6" s="293"/>
      <c r="G6" s="293"/>
    </row>
    <row r="7" spans="1:9" ht="45" x14ac:dyDescent="0.25">
      <c r="A7" s="113"/>
      <c r="B7" s="122" t="s">
        <v>299</v>
      </c>
      <c r="C7" s="122" t="s">
        <v>300</v>
      </c>
      <c r="D7" s="123" t="s">
        <v>301</v>
      </c>
      <c r="E7" s="122" t="s">
        <v>302</v>
      </c>
      <c r="F7" s="122" t="s">
        <v>303</v>
      </c>
      <c r="G7" s="122" t="s">
        <v>304</v>
      </c>
    </row>
    <row r="8" spans="1:9" ht="30" customHeight="1" x14ac:dyDescent="0.25">
      <c r="A8" s="113"/>
      <c r="B8" s="124">
        <v>6</v>
      </c>
      <c r="C8" s="125" t="s">
        <v>305</v>
      </c>
      <c r="D8" s="125"/>
      <c r="E8" s="126">
        <f>E9+E33+E62+E72+E82+E79</f>
        <v>11275937</v>
      </c>
      <c r="F8" s="126">
        <f>F9+F33+F62+F72+F82+F79</f>
        <v>12988307</v>
      </c>
      <c r="G8" s="126">
        <f>G9+G33+G62+G72+G82+G79</f>
        <v>12829783</v>
      </c>
    </row>
    <row r="9" spans="1:9" ht="30" customHeight="1" x14ac:dyDescent="0.25">
      <c r="A9" s="118" t="s">
        <v>19</v>
      </c>
      <c r="B9" s="124">
        <v>63</v>
      </c>
      <c r="C9" s="125" t="s">
        <v>306</v>
      </c>
      <c r="D9" s="125"/>
      <c r="E9" s="126">
        <f>E10+E13+E18+E21+E24+E27+E30</f>
        <v>10922128</v>
      </c>
      <c r="F9" s="126">
        <f>F10+F13+F18+F21+F24+F27+F30</f>
        <v>12629790</v>
      </c>
      <c r="G9" s="126">
        <f>G10+G13+G18+G21+G24+G27+G30</f>
        <v>12466104</v>
      </c>
    </row>
    <row r="10" spans="1:9" ht="30" customHeight="1" x14ac:dyDescent="0.25">
      <c r="A10" s="113"/>
      <c r="B10" s="127">
        <v>631</v>
      </c>
      <c r="C10" s="128" t="s">
        <v>307</v>
      </c>
      <c r="D10" s="128"/>
      <c r="E10" s="126">
        <f>E11+E12</f>
        <v>0</v>
      </c>
      <c r="F10" s="126">
        <f>F11+F12</f>
        <v>0</v>
      </c>
      <c r="G10" s="126">
        <f>G11+G12</f>
        <v>0</v>
      </c>
      <c r="I10" s="145"/>
    </row>
    <row r="11" spans="1:9" ht="30" customHeight="1" x14ac:dyDescent="0.25">
      <c r="A11" s="113"/>
      <c r="B11" s="127">
        <v>6311</v>
      </c>
      <c r="C11" s="128" t="s">
        <v>308</v>
      </c>
      <c r="D11" s="128"/>
      <c r="E11" s="129"/>
      <c r="F11" s="129"/>
      <c r="G11" s="129"/>
    </row>
    <row r="12" spans="1:9" ht="30" customHeight="1" x14ac:dyDescent="0.25">
      <c r="A12" s="113"/>
      <c r="B12" s="127">
        <v>6312</v>
      </c>
      <c r="C12" s="128" t="s">
        <v>309</v>
      </c>
      <c r="D12" s="128"/>
      <c r="E12" s="129"/>
      <c r="F12" s="129"/>
      <c r="G12" s="129"/>
    </row>
    <row r="13" spans="1:9" ht="30" customHeight="1" x14ac:dyDescent="0.25">
      <c r="A13" s="113"/>
      <c r="B13" s="127">
        <v>632</v>
      </c>
      <c r="C13" s="128" t="s">
        <v>310</v>
      </c>
      <c r="D13" s="128"/>
      <c r="E13" s="126">
        <f>SUM(E14:E17)</f>
        <v>0</v>
      </c>
      <c r="F13" s="126">
        <f>SUM(F14:F17)</f>
        <v>0</v>
      </c>
      <c r="G13" s="126">
        <f>SUM(G14:G17)</f>
        <v>0</v>
      </c>
    </row>
    <row r="14" spans="1:9" ht="30" customHeight="1" x14ac:dyDescent="0.25">
      <c r="A14" s="113"/>
      <c r="B14" s="127">
        <v>6321</v>
      </c>
      <c r="C14" s="128" t="s">
        <v>311</v>
      </c>
      <c r="D14" s="128"/>
      <c r="E14" s="129"/>
      <c r="F14" s="129"/>
      <c r="G14" s="129"/>
    </row>
    <row r="15" spans="1:9" ht="30" customHeight="1" x14ac:dyDescent="0.25">
      <c r="A15" s="113"/>
      <c r="B15" s="127">
        <v>6322</v>
      </c>
      <c r="C15" s="128" t="s">
        <v>312</v>
      </c>
      <c r="D15" s="128"/>
      <c r="E15" s="129"/>
      <c r="F15" s="129"/>
      <c r="G15" s="129"/>
    </row>
    <row r="16" spans="1:9" ht="30" customHeight="1" x14ac:dyDescent="0.25">
      <c r="A16" s="113"/>
      <c r="B16" s="127">
        <v>6323</v>
      </c>
      <c r="C16" s="128" t="s">
        <v>313</v>
      </c>
      <c r="D16" s="128" t="s">
        <v>238</v>
      </c>
      <c r="E16" s="129"/>
      <c r="F16" s="129"/>
      <c r="G16" s="129"/>
    </row>
    <row r="17" spans="1:7" ht="30" customHeight="1" x14ac:dyDescent="0.25">
      <c r="A17" s="113"/>
      <c r="B17" s="127">
        <v>6324</v>
      </c>
      <c r="C17" s="128" t="s">
        <v>314</v>
      </c>
      <c r="D17" s="128" t="s">
        <v>238</v>
      </c>
      <c r="E17" s="129"/>
      <c r="F17" s="129"/>
      <c r="G17" s="129"/>
    </row>
    <row r="18" spans="1:7" ht="30" customHeight="1" x14ac:dyDescent="0.25">
      <c r="A18" s="113"/>
      <c r="B18" s="127">
        <v>633</v>
      </c>
      <c r="C18" s="128" t="s">
        <v>315</v>
      </c>
      <c r="D18" s="128"/>
      <c r="E18" s="126">
        <f>SUM(E19:E20)</f>
        <v>0</v>
      </c>
      <c r="F18" s="126">
        <f>SUM(F19:F20)</f>
        <v>0</v>
      </c>
      <c r="G18" s="126">
        <f>SUM(G19:G20)</f>
        <v>0</v>
      </c>
    </row>
    <row r="19" spans="1:7" ht="30" customHeight="1" x14ac:dyDescent="0.25">
      <c r="A19" s="113"/>
      <c r="B19" s="127">
        <v>6331</v>
      </c>
      <c r="C19" s="128" t="s">
        <v>316</v>
      </c>
      <c r="D19" s="128" t="s">
        <v>239</v>
      </c>
      <c r="E19" s="129"/>
      <c r="F19" s="129"/>
      <c r="G19" s="129"/>
    </row>
    <row r="20" spans="1:7" ht="30" customHeight="1" x14ac:dyDescent="0.25">
      <c r="A20" s="113"/>
      <c r="B20" s="127">
        <v>6332</v>
      </c>
      <c r="C20" s="128" t="s">
        <v>317</v>
      </c>
      <c r="D20" s="128" t="s">
        <v>239</v>
      </c>
      <c r="E20" s="129"/>
      <c r="F20" s="129"/>
      <c r="G20" s="129"/>
    </row>
    <row r="21" spans="1:7" ht="30" customHeight="1" x14ac:dyDescent="0.25">
      <c r="A21" s="113"/>
      <c r="B21" s="127">
        <v>634</v>
      </c>
      <c r="C21" s="128" t="s">
        <v>318</v>
      </c>
      <c r="D21" s="128"/>
      <c r="E21" s="126">
        <f>SUM(E22:E23)</f>
        <v>0</v>
      </c>
      <c r="F21" s="126">
        <f>SUM(F22:F23)</f>
        <v>0</v>
      </c>
      <c r="G21" s="126">
        <f>SUM(G22:G23)</f>
        <v>0</v>
      </c>
    </row>
    <row r="22" spans="1:7" ht="30" customHeight="1" x14ac:dyDescent="0.25">
      <c r="A22" s="113"/>
      <c r="B22" s="127">
        <v>6341</v>
      </c>
      <c r="C22" s="128" t="s">
        <v>319</v>
      </c>
      <c r="D22" s="128" t="s">
        <v>239</v>
      </c>
      <c r="E22" s="129"/>
      <c r="F22" s="129"/>
      <c r="G22" s="129"/>
    </row>
    <row r="23" spans="1:7" ht="30" customHeight="1" x14ac:dyDescent="0.25">
      <c r="A23" s="113"/>
      <c r="B23" s="127">
        <v>6342</v>
      </c>
      <c r="C23" s="128" t="s">
        <v>320</v>
      </c>
      <c r="D23" s="128" t="s">
        <v>239</v>
      </c>
      <c r="E23" s="129"/>
      <c r="F23" s="129"/>
      <c r="G23" s="129"/>
    </row>
    <row r="24" spans="1:7" ht="30" customHeight="1" x14ac:dyDescent="0.25">
      <c r="A24" s="113"/>
      <c r="B24" s="127">
        <v>635</v>
      </c>
      <c r="C24" s="128" t="s">
        <v>321</v>
      </c>
      <c r="D24" s="128"/>
      <c r="E24" s="126">
        <f>SUM(E25:E26)</f>
        <v>0</v>
      </c>
      <c r="F24" s="126">
        <f>SUM(F25:F26)</f>
        <v>0</v>
      </c>
      <c r="G24" s="126">
        <f>SUM(G25:G26)</f>
        <v>0</v>
      </c>
    </row>
    <row r="25" spans="1:7" ht="30" customHeight="1" x14ac:dyDescent="0.25">
      <c r="A25" s="113"/>
      <c r="B25" s="127">
        <v>6351</v>
      </c>
      <c r="C25" s="128" t="s">
        <v>322</v>
      </c>
      <c r="D25" s="128" t="s">
        <v>239</v>
      </c>
      <c r="E25" s="129"/>
      <c r="F25" s="129"/>
      <c r="G25" s="129"/>
    </row>
    <row r="26" spans="1:7" ht="30" customHeight="1" x14ac:dyDescent="0.25">
      <c r="A26" s="113"/>
      <c r="B26" s="127">
        <v>6352</v>
      </c>
      <c r="C26" s="128" t="s">
        <v>323</v>
      </c>
      <c r="D26" s="128" t="s">
        <v>239</v>
      </c>
      <c r="E26" s="129"/>
      <c r="F26" s="129"/>
      <c r="G26" s="129"/>
    </row>
    <row r="27" spans="1:7" ht="30" customHeight="1" x14ac:dyDescent="0.25">
      <c r="A27" s="113"/>
      <c r="B27" s="124" t="s">
        <v>324</v>
      </c>
      <c r="C27" s="130" t="s">
        <v>325</v>
      </c>
      <c r="D27" s="119"/>
      <c r="E27" s="126">
        <f>SUM(E28:E29)</f>
        <v>10750304</v>
      </c>
      <c r="F27" s="126">
        <f>SUM(F28:F29)</f>
        <v>12333735</v>
      </c>
      <c r="G27" s="126">
        <f>SUM(G28:G29)</f>
        <v>12466104</v>
      </c>
    </row>
    <row r="28" spans="1:7" ht="30" customHeight="1" x14ac:dyDescent="0.25">
      <c r="A28" s="113"/>
      <c r="B28" s="127" t="s">
        <v>326</v>
      </c>
      <c r="C28" s="128" t="s">
        <v>327</v>
      </c>
      <c r="D28" s="128" t="s">
        <v>239</v>
      </c>
      <c r="E28" s="129">
        <v>10743696</v>
      </c>
      <c r="F28" s="129">
        <v>12333735</v>
      </c>
      <c r="G28" s="129">
        <v>12466104</v>
      </c>
    </row>
    <row r="29" spans="1:7" ht="30" customHeight="1" x14ac:dyDescent="0.25">
      <c r="A29" s="113"/>
      <c r="B29" s="127" t="s">
        <v>328</v>
      </c>
      <c r="C29" s="128" t="s">
        <v>329</v>
      </c>
      <c r="D29" s="128" t="s">
        <v>239</v>
      </c>
      <c r="E29" s="129">
        <v>6608</v>
      </c>
      <c r="F29" s="129"/>
      <c r="G29" s="129"/>
    </row>
    <row r="30" spans="1:7" ht="30" customHeight="1" x14ac:dyDescent="0.25">
      <c r="A30" s="113"/>
      <c r="B30" s="127" t="s">
        <v>330</v>
      </c>
      <c r="C30" s="128" t="s">
        <v>331</v>
      </c>
      <c r="D30" s="128"/>
      <c r="E30" s="126">
        <f>SUM(E31:E32)</f>
        <v>171824</v>
      </c>
      <c r="F30" s="126">
        <f>SUM(F31:F32)</f>
        <v>296055</v>
      </c>
      <c r="G30" s="126">
        <f>SUM(G31:G32)</f>
        <v>0</v>
      </c>
    </row>
    <row r="31" spans="1:7" ht="30" customHeight="1" x14ac:dyDescent="0.25">
      <c r="A31" s="113"/>
      <c r="B31" s="127" t="s">
        <v>332</v>
      </c>
      <c r="C31" s="128" t="s">
        <v>333</v>
      </c>
      <c r="D31" s="128" t="s">
        <v>243</v>
      </c>
      <c r="E31" s="129">
        <v>171824</v>
      </c>
      <c r="F31" s="129">
        <v>296055</v>
      </c>
      <c r="G31" s="129"/>
    </row>
    <row r="32" spans="1:7" ht="30" customHeight="1" x14ac:dyDescent="0.25">
      <c r="A32" s="113"/>
      <c r="B32" s="127" t="s">
        <v>334</v>
      </c>
      <c r="C32" s="128" t="s">
        <v>335</v>
      </c>
      <c r="D32" s="128" t="s">
        <v>243</v>
      </c>
      <c r="E32" s="129"/>
      <c r="F32" s="129"/>
      <c r="G32" s="129"/>
    </row>
    <row r="33" spans="1:7" ht="30" customHeight="1" x14ac:dyDescent="0.25">
      <c r="A33" s="118" t="s">
        <v>20</v>
      </c>
      <c r="B33" s="124">
        <v>64</v>
      </c>
      <c r="C33" s="125" t="s">
        <v>336</v>
      </c>
      <c r="D33" s="125"/>
      <c r="E33" s="126">
        <f>E34+E42+E47+E55</f>
        <v>5040</v>
      </c>
      <c r="F33" s="126">
        <f>F34+F42+F47+F55</f>
        <v>5113</v>
      </c>
      <c r="G33" s="126">
        <f>G34+G42+G47+G55</f>
        <v>5186</v>
      </c>
    </row>
    <row r="34" spans="1:7" ht="30" customHeight="1" x14ac:dyDescent="0.25">
      <c r="A34" s="113"/>
      <c r="B34" s="127">
        <v>641</v>
      </c>
      <c r="C34" s="128" t="s">
        <v>337</v>
      </c>
      <c r="D34" s="128"/>
      <c r="E34" s="126">
        <f>SUM(E35:E41)</f>
        <v>5040</v>
      </c>
      <c r="F34" s="126">
        <f>SUM(F35:F41)</f>
        <v>5113</v>
      </c>
      <c r="G34" s="126">
        <f>SUM(G35:G41)</f>
        <v>5186</v>
      </c>
    </row>
    <row r="35" spans="1:7" ht="30" customHeight="1" x14ac:dyDescent="0.25">
      <c r="A35" s="113"/>
      <c r="B35" s="127">
        <v>6412</v>
      </c>
      <c r="C35" s="128" t="s">
        <v>338</v>
      </c>
      <c r="D35" s="128"/>
      <c r="E35" s="129"/>
      <c r="F35" s="129"/>
      <c r="G35" s="129"/>
    </row>
    <row r="36" spans="1:7" ht="30" customHeight="1" x14ac:dyDescent="0.25">
      <c r="A36" s="113"/>
      <c r="B36" s="127">
        <v>6413</v>
      </c>
      <c r="C36" s="128" t="s">
        <v>339</v>
      </c>
      <c r="D36" s="128" t="s">
        <v>75</v>
      </c>
      <c r="E36" s="129">
        <v>83</v>
      </c>
      <c r="F36" s="129">
        <v>84</v>
      </c>
      <c r="G36" s="129">
        <v>85</v>
      </c>
    </row>
    <row r="37" spans="1:7" ht="30" customHeight="1" x14ac:dyDescent="0.25">
      <c r="A37" s="113"/>
      <c r="B37" s="127">
        <v>6414</v>
      </c>
      <c r="C37" s="128" t="s">
        <v>340</v>
      </c>
      <c r="D37" s="128" t="s">
        <v>75</v>
      </c>
      <c r="E37" s="129"/>
      <c r="F37" s="129"/>
      <c r="G37" s="129"/>
    </row>
    <row r="38" spans="1:7" ht="30" customHeight="1" x14ac:dyDescent="0.25">
      <c r="A38" s="113"/>
      <c r="B38" s="127">
        <v>6415</v>
      </c>
      <c r="C38" s="128" t="s">
        <v>341</v>
      </c>
      <c r="D38" s="128" t="s">
        <v>75</v>
      </c>
      <c r="E38" s="129">
        <v>7</v>
      </c>
      <c r="F38" s="129">
        <v>7</v>
      </c>
      <c r="G38" s="129">
        <v>7</v>
      </c>
    </row>
    <row r="39" spans="1:7" ht="30" customHeight="1" x14ac:dyDescent="0.25">
      <c r="A39" s="113"/>
      <c r="B39" s="127">
        <v>6416</v>
      </c>
      <c r="C39" s="128" t="s">
        <v>342</v>
      </c>
      <c r="D39" s="128" t="s">
        <v>75</v>
      </c>
      <c r="E39" s="129">
        <v>4950</v>
      </c>
      <c r="F39" s="129">
        <v>5022</v>
      </c>
      <c r="G39" s="129">
        <v>5094</v>
      </c>
    </row>
    <row r="40" spans="1:7" ht="30" customHeight="1" x14ac:dyDescent="0.25">
      <c r="A40" s="113"/>
      <c r="B40" s="127">
        <v>6417</v>
      </c>
      <c r="C40" s="128" t="s">
        <v>343</v>
      </c>
      <c r="D40" s="128" t="s">
        <v>75</v>
      </c>
      <c r="E40" s="129"/>
      <c r="F40" s="129"/>
      <c r="G40" s="129"/>
    </row>
    <row r="41" spans="1:7" ht="30" customHeight="1" x14ac:dyDescent="0.25">
      <c r="A41" s="113"/>
      <c r="B41" s="127">
        <v>6419</v>
      </c>
      <c r="C41" s="128" t="s">
        <v>344</v>
      </c>
      <c r="D41" s="128"/>
      <c r="E41" s="129"/>
      <c r="F41" s="129"/>
      <c r="G41" s="129"/>
    </row>
    <row r="42" spans="1:7" ht="30" customHeight="1" x14ac:dyDescent="0.25">
      <c r="A42" s="113"/>
      <c r="B42" s="127">
        <v>642</v>
      </c>
      <c r="C42" s="128" t="s">
        <v>345</v>
      </c>
      <c r="D42" s="128"/>
      <c r="E42" s="126">
        <f>SUM(E43:E46)</f>
        <v>0</v>
      </c>
      <c r="F42" s="126">
        <f>SUM(F43:F46)</f>
        <v>0</v>
      </c>
      <c r="G42" s="126">
        <f>SUM(G43:G46)</f>
        <v>0</v>
      </c>
    </row>
    <row r="43" spans="1:7" ht="30" customHeight="1" x14ac:dyDescent="0.25">
      <c r="A43" s="113"/>
      <c r="B43" s="127">
        <v>6422</v>
      </c>
      <c r="C43" s="128" t="s">
        <v>346</v>
      </c>
      <c r="D43" s="128" t="s">
        <v>75</v>
      </c>
      <c r="E43" s="129"/>
      <c r="F43" s="129"/>
      <c r="G43" s="129"/>
    </row>
    <row r="44" spans="1:7" ht="30" customHeight="1" x14ac:dyDescent="0.25">
      <c r="A44" s="113"/>
      <c r="B44" s="127">
        <v>6423</v>
      </c>
      <c r="C44" s="128" t="s">
        <v>347</v>
      </c>
      <c r="D44" s="128" t="s">
        <v>224</v>
      </c>
      <c r="E44" s="129"/>
      <c r="F44" s="129"/>
      <c r="G44" s="129"/>
    </row>
    <row r="45" spans="1:7" ht="30" customHeight="1" x14ac:dyDescent="0.25">
      <c r="A45" s="113"/>
      <c r="B45" s="127" t="s">
        <v>348</v>
      </c>
      <c r="C45" s="128" t="s">
        <v>349</v>
      </c>
      <c r="D45" s="128"/>
      <c r="E45" s="129"/>
      <c r="F45" s="129"/>
      <c r="G45" s="129"/>
    </row>
    <row r="46" spans="1:7" ht="30" customHeight="1" x14ac:dyDescent="0.25">
      <c r="A46" s="113"/>
      <c r="B46" s="127">
        <v>6429</v>
      </c>
      <c r="C46" s="128" t="s">
        <v>350</v>
      </c>
      <c r="D46" s="128" t="s">
        <v>224</v>
      </c>
      <c r="E46" s="129"/>
      <c r="F46" s="129"/>
      <c r="G46" s="129"/>
    </row>
    <row r="47" spans="1:7" ht="30" customHeight="1" x14ac:dyDescent="0.25">
      <c r="A47" s="113"/>
      <c r="B47" s="127">
        <v>643</v>
      </c>
      <c r="C47" s="128" t="s">
        <v>351</v>
      </c>
      <c r="D47" s="128"/>
      <c r="E47" s="126">
        <f>SUM(E48:E54)</f>
        <v>0</v>
      </c>
      <c r="F47" s="126">
        <f>SUM(F48:F54)</f>
        <v>0</v>
      </c>
      <c r="G47" s="126">
        <f>SUM(G48:G54)</f>
        <v>0</v>
      </c>
    </row>
    <row r="48" spans="1:7" ht="30" customHeight="1" x14ac:dyDescent="0.25">
      <c r="A48" s="113"/>
      <c r="B48" s="127">
        <v>6431</v>
      </c>
      <c r="C48" s="128" t="s">
        <v>352</v>
      </c>
      <c r="D48" s="128"/>
      <c r="E48" s="129"/>
      <c r="F48" s="129"/>
      <c r="G48" s="129"/>
    </row>
    <row r="49" spans="1:7" ht="30" customHeight="1" x14ac:dyDescent="0.25">
      <c r="A49" s="113"/>
      <c r="B49" s="127">
        <v>6432</v>
      </c>
      <c r="C49" s="131" t="s">
        <v>353</v>
      </c>
      <c r="D49" s="131" t="s">
        <v>75</v>
      </c>
      <c r="E49" s="129"/>
      <c r="F49" s="129"/>
      <c r="G49" s="129"/>
    </row>
    <row r="50" spans="1:7" ht="30" customHeight="1" x14ac:dyDescent="0.25">
      <c r="A50" s="113"/>
      <c r="B50" s="127">
        <v>6433</v>
      </c>
      <c r="C50" s="131" t="s">
        <v>354</v>
      </c>
      <c r="D50" s="131"/>
      <c r="E50" s="129"/>
      <c r="F50" s="129"/>
      <c r="G50" s="129"/>
    </row>
    <row r="51" spans="1:7" ht="30" customHeight="1" x14ac:dyDescent="0.25">
      <c r="A51" s="113"/>
      <c r="B51" s="127">
        <v>6434</v>
      </c>
      <c r="C51" s="128" t="s">
        <v>355</v>
      </c>
      <c r="D51" s="128" t="s">
        <v>75</v>
      </c>
      <c r="E51" s="129"/>
      <c r="F51" s="129"/>
      <c r="G51" s="129"/>
    </row>
    <row r="52" spans="1:7" ht="30" customHeight="1" x14ac:dyDescent="0.25">
      <c r="A52" s="113"/>
      <c r="B52" s="127">
        <v>6435</v>
      </c>
      <c r="C52" s="131" t="s">
        <v>356</v>
      </c>
      <c r="D52" s="131"/>
      <c r="E52" s="129"/>
      <c r="F52" s="129"/>
      <c r="G52" s="129"/>
    </row>
    <row r="53" spans="1:7" ht="30" customHeight="1" x14ac:dyDescent="0.25">
      <c r="A53" s="113"/>
      <c r="B53" s="127">
        <v>6436</v>
      </c>
      <c r="C53" s="131" t="s">
        <v>357</v>
      </c>
      <c r="D53" s="131" t="s">
        <v>75</v>
      </c>
      <c r="E53" s="129"/>
      <c r="F53" s="129"/>
      <c r="G53" s="129"/>
    </row>
    <row r="54" spans="1:7" ht="30" customHeight="1" x14ac:dyDescent="0.25">
      <c r="A54" s="113"/>
      <c r="B54" s="127">
        <v>6437</v>
      </c>
      <c r="C54" s="128" t="s">
        <v>358</v>
      </c>
      <c r="D54" s="128"/>
      <c r="E54" s="129"/>
      <c r="F54" s="129"/>
      <c r="G54" s="129"/>
    </row>
    <row r="55" spans="1:7" ht="30" customHeight="1" x14ac:dyDescent="0.25">
      <c r="A55" s="113"/>
      <c r="B55" s="127" t="s">
        <v>359</v>
      </c>
      <c r="C55" s="128" t="s">
        <v>360</v>
      </c>
      <c r="D55" s="128"/>
      <c r="E55" s="126">
        <f>SUM(E56:E61)</f>
        <v>0</v>
      </c>
      <c r="F55" s="126">
        <f>SUM(F56:F61)</f>
        <v>0</v>
      </c>
      <c r="G55" s="126">
        <f>SUM(G56:G61)</f>
        <v>0</v>
      </c>
    </row>
    <row r="56" spans="1:7" ht="30" customHeight="1" x14ac:dyDescent="0.25">
      <c r="A56" s="113"/>
      <c r="B56" s="127" t="s">
        <v>361</v>
      </c>
      <c r="C56" s="128" t="s">
        <v>362</v>
      </c>
      <c r="D56" s="128"/>
      <c r="E56" s="129"/>
      <c r="F56" s="129"/>
      <c r="G56" s="129"/>
    </row>
    <row r="57" spans="1:7" ht="30" customHeight="1" x14ac:dyDescent="0.25">
      <c r="A57" s="113"/>
      <c r="B57" s="127" t="s">
        <v>363</v>
      </c>
      <c r="C57" s="128" t="s">
        <v>364</v>
      </c>
      <c r="D57" s="128"/>
      <c r="E57" s="129"/>
      <c r="F57" s="129"/>
      <c r="G57" s="129"/>
    </row>
    <row r="58" spans="1:7" ht="30" customHeight="1" x14ac:dyDescent="0.25">
      <c r="A58" s="113"/>
      <c r="B58" s="127" t="s">
        <v>365</v>
      </c>
      <c r="C58" s="128" t="s">
        <v>366</v>
      </c>
      <c r="D58" s="128"/>
      <c r="E58" s="129"/>
      <c r="F58" s="129"/>
      <c r="G58" s="129"/>
    </row>
    <row r="59" spans="1:7" ht="30" customHeight="1" x14ac:dyDescent="0.25">
      <c r="A59" s="113"/>
      <c r="B59" s="127" t="s">
        <v>367</v>
      </c>
      <c r="C59" s="128" t="s">
        <v>368</v>
      </c>
      <c r="D59" s="128"/>
      <c r="E59" s="129"/>
      <c r="F59" s="129"/>
      <c r="G59" s="129"/>
    </row>
    <row r="60" spans="1:7" ht="30" customHeight="1" x14ac:dyDescent="0.25">
      <c r="A60" s="113"/>
      <c r="B60" s="127" t="s">
        <v>369</v>
      </c>
      <c r="C60" s="128" t="s">
        <v>370</v>
      </c>
      <c r="D60" s="128"/>
      <c r="E60" s="129"/>
      <c r="F60" s="129"/>
      <c r="G60" s="129"/>
    </row>
    <row r="61" spans="1:7" ht="30" customHeight="1" x14ac:dyDescent="0.25">
      <c r="A61" s="113"/>
      <c r="B61" s="127" t="s">
        <v>371</v>
      </c>
      <c r="C61" s="132" t="s">
        <v>372</v>
      </c>
      <c r="D61" s="132"/>
      <c r="E61" s="129"/>
      <c r="F61" s="129"/>
      <c r="G61" s="129"/>
    </row>
    <row r="62" spans="1:7" ht="30" customHeight="1" x14ac:dyDescent="0.25">
      <c r="A62" s="118" t="s">
        <v>21</v>
      </c>
      <c r="B62" s="124">
        <v>65</v>
      </c>
      <c r="C62" s="125" t="s">
        <v>373</v>
      </c>
      <c r="D62" s="125"/>
      <c r="E62" s="126">
        <f>E63+E68</f>
        <v>159010</v>
      </c>
      <c r="F62" s="126">
        <f>F63+F68</f>
        <v>160875</v>
      </c>
      <c r="G62" s="126">
        <f>G63+G68</f>
        <v>163192</v>
      </c>
    </row>
    <row r="63" spans="1:7" ht="30" customHeight="1" x14ac:dyDescent="0.25">
      <c r="A63" s="113"/>
      <c r="B63" s="127">
        <v>651</v>
      </c>
      <c r="C63" s="128" t="s">
        <v>374</v>
      </c>
      <c r="D63" s="128"/>
      <c r="E63" s="126">
        <f>SUM(E64:E67)</f>
        <v>0</v>
      </c>
      <c r="F63" s="126">
        <f>SUM(F64:F67)</f>
        <v>0</v>
      </c>
      <c r="G63" s="126">
        <f>SUM(G64:G67)</f>
        <v>0</v>
      </c>
    </row>
    <row r="64" spans="1:7" ht="30" customHeight="1" x14ac:dyDescent="0.25">
      <c r="A64" s="113"/>
      <c r="B64" s="127">
        <v>6511</v>
      </c>
      <c r="C64" s="128" t="s">
        <v>375</v>
      </c>
      <c r="D64" s="128"/>
      <c r="E64" s="129"/>
      <c r="F64" s="129"/>
      <c r="G64" s="129"/>
    </row>
    <row r="65" spans="1:7" ht="30" customHeight="1" x14ac:dyDescent="0.25">
      <c r="A65" s="113"/>
      <c r="B65" s="127">
        <v>6512</v>
      </c>
      <c r="C65" s="128" t="s">
        <v>376</v>
      </c>
      <c r="D65" s="128" t="s">
        <v>75</v>
      </c>
      <c r="E65" s="129"/>
      <c r="F65" s="129"/>
      <c r="G65" s="129"/>
    </row>
    <row r="66" spans="1:7" ht="30" customHeight="1" x14ac:dyDescent="0.25">
      <c r="A66" s="113"/>
      <c r="B66" s="127">
        <v>6513</v>
      </c>
      <c r="C66" s="128" t="s">
        <v>377</v>
      </c>
      <c r="D66" s="128" t="s">
        <v>75</v>
      </c>
      <c r="E66" s="129"/>
      <c r="F66" s="129"/>
      <c r="G66" s="129"/>
    </row>
    <row r="67" spans="1:7" ht="30" customHeight="1" x14ac:dyDescent="0.25">
      <c r="A67" s="113"/>
      <c r="B67" s="127">
        <v>6514</v>
      </c>
      <c r="C67" s="128" t="s">
        <v>378</v>
      </c>
      <c r="D67" s="128" t="s">
        <v>224</v>
      </c>
      <c r="E67" s="129"/>
      <c r="F67" s="129"/>
      <c r="G67" s="129"/>
    </row>
    <row r="68" spans="1:7" ht="30" customHeight="1" x14ac:dyDescent="0.25">
      <c r="A68" s="113"/>
      <c r="B68" s="127">
        <v>652</v>
      </c>
      <c r="C68" s="128" t="s">
        <v>379</v>
      </c>
      <c r="D68" s="128"/>
      <c r="E68" s="126">
        <f>SUM(E69:E71)</f>
        <v>159010</v>
      </c>
      <c r="F68" s="126">
        <f>SUM(F69:F71)</f>
        <v>160875</v>
      </c>
      <c r="G68" s="126">
        <f>SUM(G69:G71)</f>
        <v>163192</v>
      </c>
    </row>
    <row r="69" spans="1:7" ht="30" customHeight="1" x14ac:dyDescent="0.25">
      <c r="A69" s="113"/>
      <c r="B69" s="127">
        <v>6526</v>
      </c>
      <c r="C69" s="128" t="s">
        <v>380</v>
      </c>
      <c r="D69" s="128" t="s">
        <v>75</v>
      </c>
      <c r="E69" s="129">
        <v>159010</v>
      </c>
      <c r="F69" s="129">
        <v>160875</v>
      </c>
      <c r="G69" s="129">
        <v>163192</v>
      </c>
    </row>
    <row r="70" spans="1:7" ht="30" customHeight="1" x14ac:dyDescent="0.25">
      <c r="A70" s="113"/>
      <c r="B70" s="127" t="s">
        <v>381</v>
      </c>
      <c r="C70" s="128" t="s">
        <v>382</v>
      </c>
      <c r="D70" s="128" t="s">
        <v>75</v>
      </c>
      <c r="E70" s="129"/>
      <c r="F70" s="129"/>
      <c r="G70" s="129"/>
    </row>
    <row r="71" spans="1:7" ht="30" customHeight="1" x14ac:dyDescent="0.25">
      <c r="A71" s="113"/>
      <c r="B71" s="127" t="s">
        <v>383</v>
      </c>
      <c r="C71" s="128" t="s">
        <v>384</v>
      </c>
      <c r="D71" s="128"/>
      <c r="E71" s="129"/>
      <c r="F71" s="129"/>
      <c r="G71" s="129"/>
    </row>
    <row r="72" spans="1:7" ht="30" customHeight="1" x14ac:dyDescent="0.25">
      <c r="A72" s="118" t="s">
        <v>22</v>
      </c>
      <c r="B72" s="124">
        <v>66</v>
      </c>
      <c r="C72" s="119" t="s">
        <v>385</v>
      </c>
      <c r="D72" s="119"/>
      <c r="E72" s="126">
        <f>E73+E76</f>
        <v>189759</v>
      </c>
      <c r="F72" s="126">
        <f>F73+F76</f>
        <v>192529</v>
      </c>
      <c r="G72" s="126">
        <f>G73+G76</f>
        <v>195301</v>
      </c>
    </row>
    <row r="73" spans="1:7" ht="30" customHeight="1" x14ac:dyDescent="0.25">
      <c r="A73" s="113"/>
      <c r="B73" s="127">
        <v>661</v>
      </c>
      <c r="C73" s="128" t="s">
        <v>386</v>
      </c>
      <c r="D73" s="128"/>
      <c r="E73" s="126">
        <f>SUM(E74:E75)</f>
        <v>179319</v>
      </c>
      <c r="F73" s="126">
        <f>SUM(F74:F75)</f>
        <v>181937</v>
      </c>
      <c r="G73" s="126">
        <f>SUM(G74:G75)</f>
        <v>184557</v>
      </c>
    </row>
    <row r="74" spans="1:7" ht="30" customHeight="1" x14ac:dyDescent="0.25">
      <c r="A74" s="113"/>
      <c r="B74" s="127">
        <v>6614</v>
      </c>
      <c r="C74" s="128" t="s">
        <v>387</v>
      </c>
      <c r="D74" s="128" t="s">
        <v>189</v>
      </c>
      <c r="E74" s="129"/>
      <c r="F74" s="129"/>
      <c r="G74" s="129"/>
    </row>
    <row r="75" spans="1:7" ht="30" customHeight="1" x14ac:dyDescent="0.25">
      <c r="A75" s="113"/>
      <c r="B75" s="127">
        <v>6615</v>
      </c>
      <c r="C75" s="128" t="s">
        <v>388</v>
      </c>
      <c r="D75" s="128" t="s">
        <v>189</v>
      </c>
      <c r="E75" s="129">
        <v>179319</v>
      </c>
      <c r="F75" s="129">
        <v>181937</v>
      </c>
      <c r="G75" s="129">
        <v>184557</v>
      </c>
    </row>
    <row r="76" spans="1:7" ht="30" customHeight="1" x14ac:dyDescent="0.25">
      <c r="A76" s="113"/>
      <c r="B76" s="127">
        <v>663</v>
      </c>
      <c r="C76" s="132" t="s">
        <v>389</v>
      </c>
      <c r="D76" s="132"/>
      <c r="E76" s="126">
        <f>SUM(E77:E78)</f>
        <v>10440</v>
      </c>
      <c r="F76" s="126">
        <f>SUM(F77:F78)</f>
        <v>10592</v>
      </c>
      <c r="G76" s="126">
        <f>SUM(G77:G78)</f>
        <v>10744</v>
      </c>
    </row>
    <row r="77" spans="1:7" ht="30" customHeight="1" x14ac:dyDescent="0.25">
      <c r="A77" s="113"/>
      <c r="B77" s="127">
        <v>6631</v>
      </c>
      <c r="C77" s="128" t="s">
        <v>390</v>
      </c>
      <c r="D77" s="128" t="s">
        <v>248</v>
      </c>
      <c r="E77" s="129">
        <v>8240</v>
      </c>
      <c r="F77" s="129">
        <v>8360</v>
      </c>
      <c r="G77" s="129">
        <v>8480</v>
      </c>
    </row>
    <row r="78" spans="1:7" ht="30" customHeight="1" x14ac:dyDescent="0.25">
      <c r="A78" s="113"/>
      <c r="B78" s="127">
        <v>6632</v>
      </c>
      <c r="C78" s="132" t="s">
        <v>391</v>
      </c>
      <c r="D78" s="132" t="s">
        <v>248</v>
      </c>
      <c r="E78" s="129">
        <v>2200</v>
      </c>
      <c r="F78" s="129">
        <v>2232</v>
      </c>
      <c r="G78" s="129">
        <v>2264</v>
      </c>
    </row>
    <row r="79" spans="1:7" ht="30" customHeight="1" x14ac:dyDescent="0.25">
      <c r="A79" s="118"/>
      <c r="B79" s="124" t="s">
        <v>265</v>
      </c>
      <c r="C79" s="119" t="s">
        <v>392</v>
      </c>
      <c r="D79" s="119"/>
      <c r="E79" s="126">
        <f t="shared" ref="E79:G80" si="0">E80</f>
        <v>0</v>
      </c>
      <c r="F79" s="126">
        <f t="shared" si="0"/>
        <v>0</v>
      </c>
      <c r="G79" s="126">
        <f t="shared" si="0"/>
        <v>0</v>
      </c>
    </row>
    <row r="80" spans="1:7" ht="30" customHeight="1" x14ac:dyDescent="0.25">
      <c r="A80" s="118" t="s">
        <v>23</v>
      </c>
      <c r="B80" s="127" t="s">
        <v>393</v>
      </c>
      <c r="C80" s="132" t="s">
        <v>394</v>
      </c>
      <c r="D80" s="132"/>
      <c r="E80" s="126">
        <f t="shared" si="0"/>
        <v>0</v>
      </c>
      <c r="F80" s="126">
        <f t="shared" si="0"/>
        <v>0</v>
      </c>
      <c r="G80" s="126">
        <f t="shared" si="0"/>
        <v>0</v>
      </c>
    </row>
    <row r="81" spans="1:7" ht="30" customHeight="1" x14ac:dyDescent="0.25">
      <c r="A81" s="113"/>
      <c r="B81" s="127" t="s">
        <v>395</v>
      </c>
      <c r="C81" s="132" t="s">
        <v>394</v>
      </c>
      <c r="D81" s="132" t="s">
        <v>224</v>
      </c>
      <c r="E81" s="129"/>
      <c r="F81" s="129"/>
      <c r="G81" s="129"/>
    </row>
    <row r="82" spans="1:7" ht="30" customHeight="1" x14ac:dyDescent="0.25">
      <c r="A82" s="118" t="s">
        <v>24</v>
      </c>
      <c r="B82" s="124">
        <v>68</v>
      </c>
      <c r="C82" s="125" t="s">
        <v>396</v>
      </c>
      <c r="D82" s="125"/>
      <c r="E82" s="126">
        <f t="shared" ref="E82:G83" si="1">E83</f>
        <v>0</v>
      </c>
      <c r="F82" s="126">
        <f t="shared" si="1"/>
        <v>0</v>
      </c>
      <c r="G82" s="126">
        <f t="shared" si="1"/>
        <v>0</v>
      </c>
    </row>
    <row r="83" spans="1:7" ht="30" customHeight="1" x14ac:dyDescent="0.25">
      <c r="A83" s="113"/>
      <c r="B83" s="127">
        <v>683</v>
      </c>
      <c r="C83" s="128" t="s">
        <v>397</v>
      </c>
      <c r="D83" s="128"/>
      <c r="E83" s="126">
        <f t="shared" si="1"/>
        <v>0</v>
      </c>
      <c r="F83" s="126">
        <f t="shared" si="1"/>
        <v>0</v>
      </c>
      <c r="G83" s="126">
        <f t="shared" si="1"/>
        <v>0</v>
      </c>
    </row>
    <row r="84" spans="1:7" ht="30" customHeight="1" x14ac:dyDescent="0.25">
      <c r="A84" s="113"/>
      <c r="B84" s="127">
        <v>6831</v>
      </c>
      <c r="C84" s="128" t="s">
        <v>398</v>
      </c>
      <c r="D84" s="128" t="s">
        <v>75</v>
      </c>
      <c r="E84" s="129"/>
      <c r="F84" s="129"/>
      <c r="G84" s="129"/>
    </row>
    <row r="85" spans="1:7" ht="30" customHeight="1" x14ac:dyDescent="0.25">
      <c r="A85" s="113"/>
      <c r="B85" s="124">
        <v>7</v>
      </c>
      <c r="C85" s="125" t="s">
        <v>399</v>
      </c>
      <c r="D85" s="125"/>
      <c r="E85" s="126">
        <f>E86+E110</f>
        <v>4100</v>
      </c>
      <c r="F85" s="126">
        <f>F86+F110</f>
        <v>4160</v>
      </c>
      <c r="G85" s="126">
        <f>G86+G110</f>
        <v>4220</v>
      </c>
    </row>
    <row r="86" spans="1:7" ht="30" customHeight="1" x14ac:dyDescent="0.25">
      <c r="A86" s="118" t="s">
        <v>400</v>
      </c>
      <c r="B86" s="124">
        <v>72</v>
      </c>
      <c r="C86" s="119" t="s">
        <v>401</v>
      </c>
      <c r="D86" s="119"/>
      <c r="E86" s="126">
        <f>E87+E91+E99+E101+E106</f>
        <v>4100</v>
      </c>
      <c r="F86" s="126">
        <f>F87+F91+F99+F101+F106</f>
        <v>4160</v>
      </c>
      <c r="G86" s="126">
        <f>G87+G91+G99+G101+G106</f>
        <v>4220</v>
      </c>
    </row>
    <row r="87" spans="1:7" ht="30" customHeight="1" x14ac:dyDescent="0.25">
      <c r="A87" s="113"/>
      <c r="B87" s="127">
        <v>721</v>
      </c>
      <c r="C87" s="128" t="s">
        <v>402</v>
      </c>
      <c r="D87" s="128"/>
      <c r="E87" s="126">
        <f>SUM(E88:E90)</f>
        <v>4100</v>
      </c>
      <c r="F87" s="126">
        <f>SUM(F88:F90)</f>
        <v>4160</v>
      </c>
      <c r="G87" s="126">
        <f>SUM(G88:G90)</f>
        <v>4220</v>
      </c>
    </row>
    <row r="88" spans="1:7" ht="30" customHeight="1" x14ac:dyDescent="0.25">
      <c r="A88" s="113"/>
      <c r="B88" s="127">
        <v>7211</v>
      </c>
      <c r="C88" s="128" t="s">
        <v>403</v>
      </c>
      <c r="D88" s="128" t="s">
        <v>75</v>
      </c>
      <c r="E88" s="129">
        <v>4100</v>
      </c>
      <c r="F88" s="129">
        <v>4160</v>
      </c>
      <c r="G88" s="129">
        <v>4220</v>
      </c>
    </row>
    <row r="89" spans="1:7" ht="30" customHeight="1" x14ac:dyDescent="0.25">
      <c r="A89" s="113"/>
      <c r="B89" s="127">
        <v>7212</v>
      </c>
      <c r="C89" s="128" t="s">
        <v>138</v>
      </c>
      <c r="D89" s="128" t="s">
        <v>75</v>
      </c>
      <c r="E89" s="129"/>
      <c r="F89" s="129"/>
      <c r="G89" s="129"/>
    </row>
    <row r="90" spans="1:7" ht="30" customHeight="1" x14ac:dyDescent="0.25">
      <c r="A90" s="113"/>
      <c r="B90" s="127">
        <v>7214</v>
      </c>
      <c r="C90" s="128" t="s">
        <v>404</v>
      </c>
      <c r="D90" s="128" t="s">
        <v>75</v>
      </c>
      <c r="E90" s="129"/>
      <c r="F90" s="129"/>
      <c r="G90" s="129"/>
    </row>
    <row r="91" spans="1:7" ht="30" customHeight="1" x14ac:dyDescent="0.25">
      <c r="A91" s="113"/>
      <c r="B91" s="127">
        <v>722</v>
      </c>
      <c r="C91" s="128" t="s">
        <v>405</v>
      </c>
      <c r="D91" s="128"/>
      <c r="E91" s="126">
        <f>SUM(E92:E98)</f>
        <v>0</v>
      </c>
      <c r="F91" s="126">
        <f>SUM(F92:F98)</f>
        <v>0</v>
      </c>
      <c r="G91" s="126">
        <f>SUM(G92:G98)</f>
        <v>0</v>
      </c>
    </row>
    <row r="92" spans="1:7" ht="30" customHeight="1" x14ac:dyDescent="0.25">
      <c r="A92" s="113"/>
      <c r="B92" s="127">
        <v>7221</v>
      </c>
      <c r="C92" s="128" t="s">
        <v>143</v>
      </c>
      <c r="D92" s="128" t="s">
        <v>75</v>
      </c>
      <c r="E92" s="129"/>
      <c r="F92" s="129"/>
      <c r="G92" s="129"/>
    </row>
    <row r="93" spans="1:7" ht="30" customHeight="1" x14ac:dyDescent="0.25">
      <c r="A93" s="113"/>
      <c r="B93" s="127">
        <v>7222</v>
      </c>
      <c r="C93" s="128" t="s">
        <v>406</v>
      </c>
      <c r="D93" s="128" t="s">
        <v>75</v>
      </c>
      <c r="E93" s="129"/>
      <c r="F93" s="129"/>
      <c r="G93" s="129"/>
    </row>
    <row r="94" spans="1:7" ht="30" customHeight="1" x14ac:dyDescent="0.25">
      <c r="A94" s="113"/>
      <c r="B94" s="127">
        <v>7223</v>
      </c>
      <c r="C94" s="128" t="s">
        <v>147</v>
      </c>
      <c r="D94" s="128" t="s">
        <v>75</v>
      </c>
      <c r="E94" s="129"/>
      <c r="F94" s="129"/>
      <c r="G94" s="129"/>
    </row>
    <row r="95" spans="1:7" ht="30" customHeight="1" x14ac:dyDescent="0.25">
      <c r="A95" s="113"/>
      <c r="B95" s="127">
        <v>7224</v>
      </c>
      <c r="C95" s="128" t="s">
        <v>407</v>
      </c>
      <c r="D95" s="128" t="s">
        <v>75</v>
      </c>
      <c r="E95" s="129"/>
      <c r="F95" s="129"/>
      <c r="G95" s="129"/>
    </row>
    <row r="96" spans="1:7" ht="30" customHeight="1" x14ac:dyDescent="0.25">
      <c r="A96" s="113"/>
      <c r="B96" s="127">
        <v>7225</v>
      </c>
      <c r="C96" s="128" t="s">
        <v>151</v>
      </c>
      <c r="D96" s="128" t="s">
        <v>75</v>
      </c>
      <c r="E96" s="129"/>
      <c r="F96" s="129"/>
      <c r="G96" s="129"/>
    </row>
    <row r="97" spans="1:7" ht="30" customHeight="1" x14ac:dyDescent="0.25">
      <c r="A97" s="113"/>
      <c r="B97" s="127">
        <v>7226</v>
      </c>
      <c r="C97" s="128" t="s">
        <v>408</v>
      </c>
      <c r="D97" s="128" t="s">
        <v>75</v>
      </c>
      <c r="E97" s="129"/>
      <c r="F97" s="129"/>
      <c r="G97" s="129"/>
    </row>
    <row r="98" spans="1:7" ht="30" customHeight="1" x14ac:dyDescent="0.25">
      <c r="A98" s="113"/>
      <c r="B98" s="127">
        <v>7227</v>
      </c>
      <c r="C98" s="128" t="s">
        <v>156</v>
      </c>
      <c r="D98" s="128" t="s">
        <v>75</v>
      </c>
      <c r="E98" s="129"/>
      <c r="F98" s="129"/>
      <c r="G98" s="129"/>
    </row>
    <row r="99" spans="1:7" ht="30" customHeight="1" x14ac:dyDescent="0.25">
      <c r="A99" s="113"/>
      <c r="B99" s="127">
        <v>723</v>
      </c>
      <c r="C99" s="132" t="s">
        <v>409</v>
      </c>
      <c r="D99" s="132"/>
      <c r="E99" s="126">
        <f>SUM(E100:E100)</f>
        <v>0</v>
      </c>
      <c r="F99" s="126">
        <f>SUM(F100:F100)</f>
        <v>0</v>
      </c>
      <c r="G99" s="126">
        <f>SUM(G100:G100)</f>
        <v>0</v>
      </c>
    </row>
    <row r="100" spans="1:7" ht="30" customHeight="1" x14ac:dyDescent="0.25">
      <c r="A100" s="113"/>
      <c r="B100" s="127">
        <v>7231</v>
      </c>
      <c r="C100" s="128" t="s">
        <v>160</v>
      </c>
      <c r="D100" s="128" t="s">
        <v>75</v>
      </c>
      <c r="E100" s="129"/>
      <c r="F100" s="129"/>
      <c r="G100" s="129"/>
    </row>
    <row r="101" spans="1:7" ht="30" customHeight="1" x14ac:dyDescent="0.25">
      <c r="A101" s="113"/>
      <c r="B101" s="127">
        <v>724</v>
      </c>
      <c r="C101" s="132" t="s">
        <v>410</v>
      </c>
      <c r="D101" s="132"/>
      <c r="E101" s="126">
        <f>SUM(E102:E105)</f>
        <v>0</v>
      </c>
      <c r="F101" s="126">
        <f>SUM(F102:F105)</f>
        <v>0</v>
      </c>
      <c r="G101" s="126">
        <f>SUM(G102:G105)</f>
        <v>0</v>
      </c>
    </row>
    <row r="102" spans="1:7" ht="30" customHeight="1" x14ac:dyDescent="0.25">
      <c r="A102" s="113"/>
      <c r="B102" s="127">
        <v>7241</v>
      </c>
      <c r="C102" s="128" t="s">
        <v>411</v>
      </c>
      <c r="D102" s="128" t="s">
        <v>75</v>
      </c>
      <c r="E102" s="129"/>
      <c r="F102" s="129"/>
      <c r="G102" s="129"/>
    </row>
    <row r="103" spans="1:7" ht="30" customHeight="1" x14ac:dyDescent="0.25">
      <c r="A103" s="113"/>
      <c r="B103" s="127">
        <v>7242</v>
      </c>
      <c r="C103" s="128" t="s">
        <v>412</v>
      </c>
      <c r="D103" s="128" t="s">
        <v>75</v>
      </c>
      <c r="E103" s="129"/>
      <c r="F103" s="129"/>
      <c r="G103" s="129"/>
    </row>
    <row r="104" spans="1:7" ht="30" customHeight="1" x14ac:dyDescent="0.25">
      <c r="A104" s="113"/>
      <c r="B104" s="127">
        <v>7243</v>
      </c>
      <c r="C104" s="128" t="s">
        <v>413</v>
      </c>
      <c r="D104" s="128" t="s">
        <v>75</v>
      </c>
      <c r="E104" s="129"/>
      <c r="F104" s="129"/>
      <c r="G104" s="129"/>
    </row>
    <row r="105" spans="1:7" ht="30" customHeight="1" x14ac:dyDescent="0.25">
      <c r="A105" s="113"/>
      <c r="B105" s="127">
        <v>7244</v>
      </c>
      <c r="C105" s="128" t="s">
        <v>414</v>
      </c>
      <c r="D105" s="128" t="s">
        <v>75</v>
      </c>
      <c r="E105" s="129"/>
      <c r="F105" s="129"/>
      <c r="G105" s="129"/>
    </row>
    <row r="106" spans="1:7" ht="30" customHeight="1" x14ac:dyDescent="0.25">
      <c r="A106" s="113"/>
      <c r="B106" s="127">
        <v>726</v>
      </c>
      <c r="C106" s="128" t="s">
        <v>415</v>
      </c>
      <c r="D106" s="128"/>
      <c r="E106" s="126">
        <f>SUM(E107:E109)</f>
        <v>0</v>
      </c>
      <c r="F106" s="126">
        <f>SUM(F107:F109)</f>
        <v>0</v>
      </c>
      <c r="G106" s="126">
        <f>SUM(G107:G109)</f>
        <v>0</v>
      </c>
    </row>
    <row r="107" spans="1:7" ht="30" customHeight="1" x14ac:dyDescent="0.25">
      <c r="A107" s="113"/>
      <c r="B107" s="127">
        <v>7262</v>
      </c>
      <c r="C107" s="128" t="s">
        <v>416</v>
      </c>
      <c r="D107" s="128"/>
      <c r="E107" s="129"/>
      <c r="F107" s="129"/>
      <c r="G107" s="129"/>
    </row>
    <row r="108" spans="1:7" ht="30" customHeight="1" x14ac:dyDescent="0.25">
      <c r="A108" s="113"/>
      <c r="B108" s="127">
        <v>7263</v>
      </c>
      <c r="C108" s="128" t="s">
        <v>166</v>
      </c>
      <c r="D108" s="128"/>
      <c r="E108" s="129"/>
      <c r="F108" s="129"/>
      <c r="G108" s="129"/>
    </row>
    <row r="109" spans="1:7" ht="30" customHeight="1" x14ac:dyDescent="0.25">
      <c r="A109" s="113"/>
      <c r="B109" s="127">
        <v>7264</v>
      </c>
      <c r="C109" s="128" t="s">
        <v>417</v>
      </c>
      <c r="D109" s="128" t="s">
        <v>75</v>
      </c>
      <c r="E109" s="129"/>
      <c r="F109" s="129"/>
      <c r="G109" s="129"/>
    </row>
    <row r="110" spans="1:7" ht="30" customHeight="1" x14ac:dyDescent="0.25">
      <c r="A110" s="118" t="s">
        <v>418</v>
      </c>
      <c r="B110" s="124">
        <v>73</v>
      </c>
      <c r="C110" s="125" t="s">
        <v>419</v>
      </c>
      <c r="D110" s="125"/>
      <c r="E110" s="126">
        <f>E111</f>
        <v>0</v>
      </c>
      <c r="F110" s="126">
        <f>F111</f>
        <v>0</v>
      </c>
      <c r="G110" s="126">
        <f>G111</f>
        <v>0</v>
      </c>
    </row>
    <row r="111" spans="1:7" ht="30" customHeight="1" x14ac:dyDescent="0.25">
      <c r="A111" s="118"/>
      <c r="B111" s="127">
        <v>731</v>
      </c>
      <c r="C111" s="128" t="s">
        <v>419</v>
      </c>
      <c r="D111" s="128"/>
      <c r="E111" s="126">
        <f>SUM(E112:E112)</f>
        <v>0</v>
      </c>
      <c r="F111" s="126">
        <f>SUM(F112:F112)</f>
        <v>0</v>
      </c>
      <c r="G111" s="126">
        <f>SUM(G112:G112)</f>
        <v>0</v>
      </c>
    </row>
    <row r="112" spans="1:7" ht="30" customHeight="1" x14ac:dyDescent="0.25">
      <c r="A112" s="113"/>
      <c r="B112" s="127">
        <v>7312</v>
      </c>
      <c r="C112" s="128" t="s">
        <v>420</v>
      </c>
      <c r="D112" s="128"/>
      <c r="E112" s="129"/>
      <c r="F112" s="129"/>
      <c r="G112" s="129"/>
    </row>
    <row r="113" spans="1:7" ht="30" customHeight="1" x14ac:dyDescent="0.25">
      <c r="A113" s="113"/>
      <c r="B113" s="124">
        <v>8</v>
      </c>
      <c r="C113" s="125" t="s">
        <v>421</v>
      </c>
      <c r="D113" s="125"/>
      <c r="E113" s="126">
        <f>E114+E121+E124</f>
        <v>0</v>
      </c>
      <c r="F113" s="126">
        <f>F114+F121+F124</f>
        <v>0</v>
      </c>
      <c r="G113" s="126">
        <f>G114+G121+G124</f>
        <v>0</v>
      </c>
    </row>
    <row r="114" spans="1:7" ht="30" customHeight="1" x14ac:dyDescent="0.25">
      <c r="A114" s="118" t="s">
        <v>422</v>
      </c>
      <c r="B114" s="124" t="s">
        <v>277</v>
      </c>
      <c r="C114" s="133" t="s">
        <v>423</v>
      </c>
      <c r="D114" s="133"/>
      <c r="E114" s="126">
        <f>E115+E117+E119</f>
        <v>0</v>
      </c>
      <c r="F114" s="126">
        <f>F115+F117+F119</f>
        <v>0</v>
      </c>
      <c r="G114" s="126">
        <f>G115+G117+G119</f>
        <v>0</v>
      </c>
    </row>
    <row r="115" spans="1:7" ht="30" customHeight="1" x14ac:dyDescent="0.25">
      <c r="A115" s="113"/>
      <c r="B115" s="127" t="s">
        <v>424</v>
      </c>
      <c r="C115" s="134" t="s">
        <v>425</v>
      </c>
      <c r="D115" s="134"/>
      <c r="E115" s="126">
        <f>E116</f>
        <v>0</v>
      </c>
      <c r="F115" s="126">
        <f>F116</f>
        <v>0</v>
      </c>
      <c r="G115" s="126">
        <f>G116</f>
        <v>0</v>
      </c>
    </row>
    <row r="116" spans="1:7" ht="30" customHeight="1" x14ac:dyDescent="0.25">
      <c r="A116" s="113"/>
      <c r="B116" s="127" t="s">
        <v>426</v>
      </c>
      <c r="C116" s="134" t="s">
        <v>427</v>
      </c>
      <c r="D116" s="134">
        <v>11</v>
      </c>
      <c r="E116" s="129"/>
      <c r="F116" s="129"/>
      <c r="G116" s="129"/>
    </row>
    <row r="117" spans="1:7" ht="30" customHeight="1" x14ac:dyDescent="0.25">
      <c r="A117" s="113"/>
      <c r="B117" s="135">
        <v>813</v>
      </c>
      <c r="C117" s="136" t="s">
        <v>428</v>
      </c>
      <c r="D117" s="136"/>
      <c r="E117" s="126">
        <f>E118</f>
        <v>0</v>
      </c>
      <c r="F117" s="126">
        <f>F118</f>
        <v>0</v>
      </c>
      <c r="G117" s="126">
        <f>G118</f>
        <v>0</v>
      </c>
    </row>
    <row r="118" spans="1:7" ht="30" customHeight="1" x14ac:dyDescent="0.25">
      <c r="A118" s="113"/>
      <c r="B118" s="135">
        <v>8134</v>
      </c>
      <c r="C118" s="136" t="s">
        <v>429</v>
      </c>
      <c r="D118" s="136"/>
      <c r="E118" s="129"/>
      <c r="F118" s="129"/>
      <c r="G118" s="129"/>
    </row>
    <row r="119" spans="1:7" ht="30" customHeight="1" x14ac:dyDescent="0.25">
      <c r="A119" s="113"/>
      <c r="B119" s="127" t="s">
        <v>430</v>
      </c>
      <c r="C119" s="125" t="s">
        <v>431</v>
      </c>
      <c r="D119" s="125"/>
      <c r="E119" s="126">
        <f>E120</f>
        <v>0</v>
      </c>
      <c r="F119" s="126">
        <f>F120</f>
        <v>0</v>
      </c>
      <c r="G119" s="126">
        <f>G120</f>
        <v>0</v>
      </c>
    </row>
    <row r="120" spans="1:7" ht="30" customHeight="1" x14ac:dyDescent="0.25">
      <c r="A120" s="113"/>
      <c r="B120" s="134">
        <v>8181</v>
      </c>
      <c r="C120" s="134" t="str">
        <f>'[1]svi uredi'!B238</f>
        <v>Primici od povrata depozita od kreditnih i ostalih institucija- tuzemni</v>
      </c>
      <c r="D120" s="134"/>
      <c r="E120" s="129"/>
      <c r="F120" s="129"/>
      <c r="G120" s="129"/>
    </row>
    <row r="121" spans="1:7" ht="30" customHeight="1" x14ac:dyDescent="0.25">
      <c r="A121" s="118" t="s">
        <v>432</v>
      </c>
      <c r="B121" s="137">
        <v>83</v>
      </c>
      <c r="C121" s="138" t="s">
        <v>433</v>
      </c>
      <c r="D121" s="138"/>
      <c r="E121" s="126">
        <f t="shared" ref="E121:G122" si="2">E122</f>
        <v>0</v>
      </c>
      <c r="F121" s="126">
        <f t="shared" si="2"/>
        <v>0</v>
      </c>
      <c r="G121" s="126">
        <f t="shared" si="2"/>
        <v>0</v>
      </c>
    </row>
    <row r="122" spans="1:7" ht="30" customHeight="1" x14ac:dyDescent="0.25">
      <c r="A122" s="113"/>
      <c r="B122" s="134">
        <v>833</v>
      </c>
      <c r="C122" s="134" t="s">
        <v>434</v>
      </c>
      <c r="D122" s="134"/>
      <c r="E122" s="126">
        <f t="shared" si="2"/>
        <v>0</v>
      </c>
      <c r="F122" s="126">
        <f t="shared" si="2"/>
        <v>0</v>
      </c>
      <c r="G122" s="126">
        <f t="shared" si="2"/>
        <v>0</v>
      </c>
    </row>
    <row r="123" spans="1:7" ht="30" customHeight="1" x14ac:dyDescent="0.25">
      <c r="A123" s="113"/>
      <c r="B123" s="134">
        <v>8331</v>
      </c>
      <c r="C123" s="134" t="s">
        <v>435</v>
      </c>
      <c r="D123" s="134">
        <v>11</v>
      </c>
      <c r="E123" s="129"/>
      <c r="F123" s="129"/>
      <c r="G123" s="129"/>
    </row>
    <row r="124" spans="1:7" ht="30" customHeight="1" x14ac:dyDescent="0.25">
      <c r="A124" s="118" t="s">
        <v>436</v>
      </c>
      <c r="B124" s="124">
        <v>84</v>
      </c>
      <c r="C124" s="125" t="s">
        <v>437</v>
      </c>
      <c r="D124" s="125"/>
      <c r="E124" s="126">
        <f>E125+E127+E131</f>
        <v>0</v>
      </c>
      <c r="F124" s="126">
        <f>F125+F127+F131</f>
        <v>0</v>
      </c>
      <c r="G124" s="126">
        <f>G125+G127+G131</f>
        <v>0</v>
      </c>
    </row>
    <row r="125" spans="1:7" ht="30" customHeight="1" x14ac:dyDescent="0.25">
      <c r="A125" s="113"/>
      <c r="B125" s="127" t="s">
        <v>438</v>
      </c>
      <c r="C125" s="136" t="s">
        <v>439</v>
      </c>
      <c r="D125" s="136"/>
      <c r="E125" s="126">
        <f>E126</f>
        <v>0</v>
      </c>
      <c r="F125" s="126">
        <f>F126</f>
        <v>0</v>
      </c>
      <c r="G125" s="126">
        <f>G126</f>
        <v>0</v>
      </c>
    </row>
    <row r="126" spans="1:7" ht="30" customHeight="1" x14ac:dyDescent="0.25">
      <c r="A126" s="113"/>
      <c r="B126" s="127" t="s">
        <v>440</v>
      </c>
      <c r="C126" s="136" t="s">
        <v>441</v>
      </c>
      <c r="D126" s="136">
        <v>81</v>
      </c>
      <c r="E126" s="129"/>
      <c r="F126" s="129"/>
      <c r="G126" s="129"/>
    </row>
    <row r="127" spans="1:7" ht="30" customHeight="1" x14ac:dyDescent="0.25">
      <c r="A127" s="113"/>
      <c r="B127" s="127">
        <v>844</v>
      </c>
      <c r="C127" s="128" t="s">
        <v>442</v>
      </c>
      <c r="D127" s="128"/>
      <c r="E127" s="126">
        <f>SUM(E128:E130)</f>
        <v>0</v>
      </c>
      <c r="F127" s="126">
        <f>SUM(F128:F130)</f>
        <v>0</v>
      </c>
      <c r="G127" s="126">
        <f>SUM(G128:G130)</f>
        <v>0</v>
      </c>
    </row>
    <row r="128" spans="1:7" ht="30" customHeight="1" x14ac:dyDescent="0.25">
      <c r="A128" s="113"/>
      <c r="B128" s="127">
        <v>8443</v>
      </c>
      <c r="C128" s="128" t="s">
        <v>443</v>
      </c>
      <c r="D128" s="128" t="s">
        <v>277</v>
      </c>
      <c r="E128" s="129"/>
      <c r="F128" s="129"/>
      <c r="G128" s="129"/>
    </row>
    <row r="129" spans="1:7" ht="30" customHeight="1" x14ac:dyDescent="0.25">
      <c r="A129" s="113"/>
      <c r="B129" s="127">
        <v>8444</v>
      </c>
      <c r="C129" s="128" t="s">
        <v>444</v>
      </c>
      <c r="D129" s="128"/>
      <c r="E129" s="129"/>
      <c r="F129" s="129"/>
      <c r="G129" s="129"/>
    </row>
    <row r="130" spans="1:7" ht="30" customHeight="1" x14ac:dyDescent="0.25">
      <c r="A130" s="113"/>
      <c r="B130" s="127">
        <v>8445</v>
      </c>
      <c r="C130" s="128" t="s">
        <v>445</v>
      </c>
      <c r="D130" s="128" t="s">
        <v>277</v>
      </c>
      <c r="E130" s="129"/>
      <c r="F130" s="129"/>
      <c r="G130" s="129"/>
    </row>
    <row r="131" spans="1:7" ht="30" customHeight="1" x14ac:dyDescent="0.25">
      <c r="A131" s="113"/>
      <c r="B131" s="127" t="s">
        <v>446</v>
      </c>
      <c r="C131" s="128" t="s">
        <v>447</v>
      </c>
      <c r="D131" s="128"/>
      <c r="E131" s="126">
        <f>E132</f>
        <v>0</v>
      </c>
      <c r="F131" s="126">
        <f>F132</f>
        <v>0</v>
      </c>
      <c r="G131" s="126">
        <f>G132</f>
        <v>0</v>
      </c>
    </row>
    <row r="132" spans="1:7" ht="30" customHeight="1" x14ac:dyDescent="0.25">
      <c r="A132" s="113"/>
      <c r="B132" s="127" t="s">
        <v>448</v>
      </c>
      <c r="C132" s="128" t="s">
        <v>449</v>
      </c>
      <c r="D132" s="128" t="s">
        <v>277</v>
      </c>
      <c r="E132" s="129"/>
      <c r="F132" s="129"/>
      <c r="G132" s="129"/>
    </row>
    <row r="133" spans="1:7" ht="30" customHeight="1" x14ac:dyDescent="0.25">
      <c r="A133" s="113"/>
      <c r="B133" s="288" t="s">
        <v>450</v>
      </c>
      <c r="C133" s="289"/>
      <c r="D133" s="139"/>
      <c r="E133" s="126">
        <f>E113+E85+E8</f>
        <v>11280037</v>
      </c>
      <c r="F133" s="126">
        <f>F113+F85+F8</f>
        <v>12992467</v>
      </c>
      <c r="G133" s="126">
        <f>G113+G85+G8</f>
        <v>12834003</v>
      </c>
    </row>
    <row r="134" spans="1:7" ht="30" customHeight="1" x14ac:dyDescent="0.25">
      <c r="A134" s="118" t="s">
        <v>27</v>
      </c>
      <c r="B134" s="288" t="s">
        <v>451</v>
      </c>
      <c r="C134" s="289"/>
      <c r="D134" s="139"/>
      <c r="E134" s="140">
        <v>817413</v>
      </c>
      <c r="F134" s="140">
        <v>349056</v>
      </c>
      <c r="G134" s="140">
        <v>0</v>
      </c>
    </row>
    <row r="135" spans="1:7" ht="24.95" customHeight="1" x14ac:dyDescent="0.25">
      <c r="A135" s="113"/>
      <c r="B135" s="294" t="s">
        <v>452</v>
      </c>
      <c r="C135" s="295"/>
      <c r="D135" s="295"/>
      <c r="E135" s="295"/>
      <c r="F135" s="295"/>
      <c r="G135" s="295"/>
    </row>
    <row r="136" spans="1:7" ht="30" customHeight="1" x14ac:dyDescent="0.25">
      <c r="A136" s="113"/>
      <c r="B136" s="127" t="s">
        <v>265</v>
      </c>
      <c r="C136" s="119" t="s">
        <v>392</v>
      </c>
      <c r="D136" s="119"/>
      <c r="E136" s="126">
        <f>SUM(E137)</f>
        <v>2002790</v>
      </c>
      <c r="F136" s="126">
        <f>SUM(F137)</f>
        <v>1854857</v>
      </c>
      <c r="G136" s="126">
        <f>SUM(G137)</f>
        <v>1881567</v>
      </c>
    </row>
    <row r="137" spans="1:7" ht="30" customHeight="1" x14ac:dyDescent="0.25">
      <c r="A137" s="118" t="s">
        <v>18</v>
      </c>
      <c r="B137" s="127" t="s">
        <v>453</v>
      </c>
      <c r="C137" s="131" t="s">
        <v>454</v>
      </c>
      <c r="D137" s="132"/>
      <c r="E137" s="126">
        <f>SUM(E138:E140)</f>
        <v>2002790</v>
      </c>
      <c r="F137" s="126">
        <f>SUM(F138:F140)</f>
        <v>1854857</v>
      </c>
      <c r="G137" s="126">
        <f>SUM(G138:G140)</f>
        <v>1881567</v>
      </c>
    </row>
    <row r="138" spans="1:7" ht="30" customHeight="1" x14ac:dyDescent="0.25">
      <c r="A138" s="113"/>
      <c r="B138" s="127" t="s">
        <v>455</v>
      </c>
      <c r="C138" s="132" t="s">
        <v>456</v>
      </c>
      <c r="D138" s="132" t="s">
        <v>75</v>
      </c>
      <c r="E138" s="129">
        <v>1985990</v>
      </c>
      <c r="F138" s="129">
        <v>1848465</v>
      </c>
      <c r="G138" s="129">
        <v>1875083</v>
      </c>
    </row>
    <row r="139" spans="1:7" ht="30" customHeight="1" x14ac:dyDescent="0.25">
      <c r="A139" s="113"/>
      <c r="B139" s="127" t="s">
        <v>457</v>
      </c>
      <c r="C139" s="131" t="s">
        <v>458</v>
      </c>
      <c r="D139" s="132" t="s">
        <v>75</v>
      </c>
      <c r="E139" s="129">
        <v>16800</v>
      </c>
      <c r="F139" s="129">
        <v>6392</v>
      </c>
      <c r="G139" s="129">
        <v>6484</v>
      </c>
    </row>
    <row r="140" spans="1:7" ht="30" customHeight="1" x14ac:dyDescent="0.25">
      <c r="A140" s="113"/>
      <c r="B140" s="127" t="s">
        <v>459</v>
      </c>
      <c r="C140" s="131" t="s">
        <v>460</v>
      </c>
      <c r="D140" s="132" t="s">
        <v>75</v>
      </c>
      <c r="E140" s="129"/>
      <c r="F140" s="129"/>
      <c r="G140" s="129"/>
    </row>
    <row r="141" spans="1:7" ht="30" customHeight="1" x14ac:dyDescent="0.25">
      <c r="A141" s="113"/>
      <c r="B141" s="288" t="s">
        <v>461</v>
      </c>
      <c r="C141" s="289"/>
      <c r="D141" s="139"/>
      <c r="E141" s="126">
        <f>E136</f>
        <v>2002790</v>
      </c>
      <c r="F141" s="126">
        <f>F136</f>
        <v>1854857</v>
      </c>
      <c r="G141" s="126">
        <f>G136</f>
        <v>1881567</v>
      </c>
    </row>
    <row r="142" spans="1:7" ht="30" customHeight="1" x14ac:dyDescent="0.25">
      <c r="A142" s="113"/>
      <c r="B142" s="288" t="s">
        <v>462</v>
      </c>
      <c r="C142" s="289"/>
      <c r="D142" s="139"/>
      <c r="E142" s="126">
        <f>E133+E141</f>
        <v>13282827</v>
      </c>
      <c r="F142" s="126">
        <f>F133+F141</f>
        <v>14847324</v>
      </c>
      <c r="G142" s="126">
        <f>G133+G141</f>
        <v>14715570</v>
      </c>
    </row>
    <row r="143" spans="1:7" x14ac:dyDescent="0.25">
      <c r="A143" s="113"/>
      <c r="B143" s="288" t="s">
        <v>505</v>
      </c>
      <c r="C143" s="289"/>
      <c r="D143" s="253"/>
      <c r="E143" s="126">
        <f>E142+E134</f>
        <v>14100240</v>
      </c>
      <c r="F143" s="126">
        <f>F142+F134</f>
        <v>15196380</v>
      </c>
      <c r="G143" s="126">
        <f>G142+G134</f>
        <v>14715570</v>
      </c>
    </row>
  </sheetData>
  <mergeCells count="8">
    <mergeCell ref="B143:C143"/>
    <mergeCell ref="B141:C141"/>
    <mergeCell ref="B142:C142"/>
    <mergeCell ref="B4:G4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3 E8:G134">
      <formula1>99999999</formula1>
    </dataValidation>
  </dataValidations>
  <pageMargins left="0.25" right="0.25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workbookViewId="0">
      <selection activeCell="R41" sqref="R41"/>
    </sheetView>
  </sheetViews>
  <sheetFormatPr defaultRowHeight="15" x14ac:dyDescent="0.25"/>
  <cols>
    <col min="1" max="1" width="6.140625" customWidth="1"/>
    <col min="2" max="2" width="7.28515625" customWidth="1"/>
    <col min="3" max="3" width="54.85546875" customWidth="1"/>
    <col min="4" max="5" width="14.140625" customWidth="1"/>
    <col min="6" max="6" width="14" customWidth="1"/>
    <col min="7" max="7" width="13.85546875" customWidth="1"/>
    <col min="8" max="8" width="14" customWidth="1"/>
    <col min="9" max="9" width="14.28515625" customWidth="1"/>
    <col min="10" max="10" width="15" customWidth="1"/>
    <col min="11" max="11" width="13.140625" customWidth="1"/>
    <col min="12" max="12" width="11.42578125" customWidth="1"/>
    <col min="13" max="14" width="9.140625" customWidth="1"/>
    <col min="15" max="15" width="12.42578125" customWidth="1"/>
    <col min="16" max="16" width="13.85546875" customWidth="1"/>
    <col min="17" max="17" width="15.140625" customWidth="1"/>
    <col min="18" max="18" width="14" customWidth="1"/>
    <col min="19" max="19" width="13.85546875" customWidth="1"/>
  </cols>
  <sheetData>
    <row r="1" spans="1:19" ht="15.75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299" t="s">
        <v>0</v>
      </c>
      <c r="Q1" s="299"/>
    </row>
    <row r="2" spans="1:19" ht="20.25" x14ac:dyDescent="0.25">
      <c r="A2" s="304" t="s">
        <v>506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9" ht="24" thickBot="1" x14ac:dyDescent="0.4">
      <c r="A3" s="166" t="s">
        <v>1</v>
      </c>
      <c r="B3" s="167"/>
      <c r="C3" s="165"/>
      <c r="D3" s="46"/>
      <c r="E3" s="48"/>
      <c r="F3" s="48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</row>
    <row r="4" spans="1:19" ht="15.75" x14ac:dyDescent="0.25">
      <c r="A4" s="163"/>
      <c r="B4" s="143"/>
      <c r="C4" s="144"/>
      <c r="D4" s="48"/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8"/>
      <c r="Q4" s="48"/>
    </row>
    <row r="5" spans="1:19" ht="15.75" x14ac:dyDescent="0.25">
      <c r="A5" s="164"/>
      <c r="B5" s="144"/>
      <c r="C5" s="144"/>
      <c r="D5" s="48"/>
      <c r="E5" s="48"/>
      <c r="F5" s="48"/>
      <c r="G5" s="47"/>
      <c r="H5" s="47"/>
      <c r="I5" s="47"/>
      <c r="J5" s="47"/>
      <c r="K5" s="47"/>
      <c r="L5" s="47"/>
      <c r="M5" s="47"/>
      <c r="N5" s="47"/>
      <c r="O5" s="47"/>
      <c r="P5" s="48"/>
      <c r="Q5" s="48"/>
    </row>
    <row r="6" spans="1:19" ht="15.75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0"/>
      <c r="Q6" s="50"/>
    </row>
    <row r="7" spans="1:19" ht="15" customHeight="1" x14ac:dyDescent="0.25">
      <c r="A7" s="321" t="s">
        <v>2</v>
      </c>
      <c r="B7" s="307" t="s">
        <v>3</v>
      </c>
      <c r="C7" s="309" t="s">
        <v>4</v>
      </c>
      <c r="D7" s="305" t="s">
        <v>482</v>
      </c>
      <c r="E7" s="305" t="s">
        <v>485</v>
      </c>
      <c r="F7" s="305" t="s">
        <v>486</v>
      </c>
      <c r="G7" s="305" t="s">
        <v>5</v>
      </c>
      <c r="H7" s="300" t="s">
        <v>6</v>
      </c>
      <c r="I7" s="302" t="s">
        <v>7</v>
      </c>
      <c r="J7" s="302" t="s">
        <v>8</v>
      </c>
      <c r="K7" s="302" t="s">
        <v>9</v>
      </c>
      <c r="L7" s="302" t="s">
        <v>10</v>
      </c>
      <c r="M7" s="302" t="s">
        <v>11</v>
      </c>
      <c r="N7" s="302" t="s">
        <v>12</v>
      </c>
      <c r="O7" s="302" t="s">
        <v>13</v>
      </c>
      <c r="P7" s="302" t="s">
        <v>14</v>
      </c>
      <c r="Q7" s="302" t="s">
        <v>15</v>
      </c>
      <c r="R7" s="300" t="s">
        <v>16</v>
      </c>
      <c r="S7" s="300" t="s">
        <v>17</v>
      </c>
    </row>
    <row r="8" spans="1:19" ht="110.25" customHeight="1" thickBot="1" x14ac:dyDescent="0.3">
      <c r="A8" s="322"/>
      <c r="B8" s="308"/>
      <c r="C8" s="310"/>
      <c r="D8" s="306"/>
      <c r="E8" s="306"/>
      <c r="F8" s="306"/>
      <c r="G8" s="306"/>
      <c r="H8" s="301"/>
      <c r="I8" s="303"/>
      <c r="J8" s="303"/>
      <c r="K8" s="303"/>
      <c r="L8" s="303"/>
      <c r="M8" s="303"/>
      <c r="N8" s="303"/>
      <c r="O8" s="303"/>
      <c r="P8" s="303"/>
      <c r="Q8" s="303"/>
      <c r="R8" s="301"/>
      <c r="S8" s="301"/>
    </row>
    <row r="9" spans="1:19" ht="17.25" thickTop="1" thickBot="1" x14ac:dyDescent="0.3">
      <c r="A9" s="38"/>
      <c r="B9" s="39"/>
      <c r="C9" s="40"/>
      <c r="F9" s="39"/>
      <c r="G9" s="42" t="s">
        <v>18</v>
      </c>
      <c r="H9" s="43"/>
      <c r="I9" s="44" t="s">
        <v>19</v>
      </c>
      <c r="J9" s="44" t="s">
        <v>20</v>
      </c>
      <c r="K9" s="44" t="s">
        <v>21</v>
      </c>
      <c r="L9" s="44" t="s">
        <v>22</v>
      </c>
      <c r="M9" s="44" t="s">
        <v>23</v>
      </c>
      <c r="N9" s="44" t="s">
        <v>24</v>
      </c>
      <c r="O9" s="44" t="s">
        <v>25</v>
      </c>
      <c r="P9" s="44" t="s">
        <v>26</v>
      </c>
      <c r="Q9" s="45" t="s">
        <v>27</v>
      </c>
      <c r="R9" s="43"/>
      <c r="S9" s="61"/>
    </row>
    <row r="10" spans="1:19" ht="48.75" thickTop="1" thickBot="1" x14ac:dyDescent="0.3">
      <c r="A10" s="62">
        <v>1</v>
      </c>
      <c r="B10" s="1">
        <v>2</v>
      </c>
      <c r="C10" s="2">
        <v>3</v>
      </c>
      <c r="D10" s="1" t="s">
        <v>50</v>
      </c>
      <c r="E10" s="1">
        <v>5</v>
      </c>
      <c r="F10" s="1">
        <v>6</v>
      </c>
      <c r="G10" s="1">
        <v>7</v>
      </c>
      <c r="H10" s="1" t="s">
        <v>487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1">
        <v>18</v>
      </c>
      <c r="S10" s="63">
        <v>19</v>
      </c>
    </row>
    <row r="11" spans="1:19" ht="16.5" thickTop="1" x14ac:dyDescent="0.25">
      <c r="A11" s="316" t="s">
        <v>28</v>
      </c>
      <c r="B11" s="317"/>
      <c r="C11" s="318"/>
      <c r="D11" s="4">
        <f>D12</f>
        <v>13577582.83</v>
      </c>
      <c r="E11" s="4">
        <f>F11-D11</f>
        <v>-294755.90000000037</v>
      </c>
      <c r="F11" s="4">
        <f>G11+H11</f>
        <v>13282826.93</v>
      </c>
      <c r="G11" s="4">
        <f>G12</f>
        <v>2002790</v>
      </c>
      <c r="H11" s="4">
        <f t="shared" ref="H11:H17" si="0">I11+J11+K11+L11+M11+N11+O11+P11</f>
        <v>11280036.93</v>
      </c>
      <c r="I11" s="4">
        <f>I12</f>
        <v>10922127.93</v>
      </c>
      <c r="J11" s="4">
        <f t="shared" ref="J11:S11" si="1">J12</f>
        <v>5040</v>
      </c>
      <c r="K11" s="4">
        <f t="shared" si="1"/>
        <v>159010</v>
      </c>
      <c r="L11" s="4">
        <f t="shared" si="1"/>
        <v>189759</v>
      </c>
      <c r="M11" s="4">
        <f t="shared" si="1"/>
        <v>0</v>
      </c>
      <c r="N11" s="4">
        <f t="shared" si="1"/>
        <v>0</v>
      </c>
      <c r="O11" s="4">
        <f t="shared" si="1"/>
        <v>4100</v>
      </c>
      <c r="P11" s="4">
        <f t="shared" si="1"/>
        <v>0</v>
      </c>
      <c r="Q11" s="4">
        <f t="shared" si="1"/>
        <v>817412.59000000008</v>
      </c>
      <c r="R11" s="4">
        <f t="shared" si="1"/>
        <v>15196380.110400001</v>
      </c>
      <c r="S11" s="4">
        <f t="shared" si="1"/>
        <v>14715570.21758976</v>
      </c>
    </row>
    <row r="12" spans="1:19" ht="15.75" x14ac:dyDescent="0.25">
      <c r="A12" s="319" t="s">
        <v>29</v>
      </c>
      <c r="B12" s="320"/>
      <c r="C12" s="320"/>
      <c r="D12" s="5">
        <f>D13+D81+D151+D177</f>
        <v>13577582.83</v>
      </c>
      <c r="E12" s="4">
        <f t="shared" ref="E12:E18" si="2">F12-D12</f>
        <v>-294755.90000000037</v>
      </c>
      <c r="F12" s="4">
        <f t="shared" ref="F12:F18" si="3">G12+H12</f>
        <v>13282826.93</v>
      </c>
      <c r="G12" s="5">
        <f>G13+G81+G151+G177</f>
        <v>2002790</v>
      </c>
      <c r="H12" s="4">
        <f t="shared" si="0"/>
        <v>11280036.93</v>
      </c>
      <c r="I12" s="5">
        <f t="shared" ref="I12:S12" si="4">I13+I81+I151+I177</f>
        <v>10922127.93</v>
      </c>
      <c r="J12" s="5">
        <f t="shared" si="4"/>
        <v>5040</v>
      </c>
      <c r="K12" s="5">
        <f t="shared" si="4"/>
        <v>159010</v>
      </c>
      <c r="L12" s="5">
        <f t="shared" si="4"/>
        <v>189759</v>
      </c>
      <c r="M12" s="5">
        <f t="shared" si="4"/>
        <v>0</v>
      </c>
      <c r="N12" s="5">
        <f t="shared" si="4"/>
        <v>0</v>
      </c>
      <c r="O12" s="5">
        <f t="shared" si="4"/>
        <v>4100</v>
      </c>
      <c r="P12" s="5">
        <f t="shared" si="4"/>
        <v>0</v>
      </c>
      <c r="Q12" s="5">
        <f t="shared" si="4"/>
        <v>817412.59000000008</v>
      </c>
      <c r="R12" s="5">
        <f t="shared" si="4"/>
        <v>15196380.110400001</v>
      </c>
      <c r="S12" s="5">
        <f t="shared" si="4"/>
        <v>14715570.21758976</v>
      </c>
    </row>
    <row r="13" spans="1:19" ht="34.5" customHeight="1" x14ac:dyDescent="0.25">
      <c r="A13" s="311" t="s">
        <v>30</v>
      </c>
      <c r="B13" s="312"/>
      <c r="C13" s="313"/>
      <c r="D13" s="6">
        <f>D14+D60</f>
        <v>1755703</v>
      </c>
      <c r="E13" s="4">
        <f t="shared" si="2"/>
        <v>222896</v>
      </c>
      <c r="F13" s="4">
        <f t="shared" si="3"/>
        <v>1978599</v>
      </c>
      <c r="G13" s="6">
        <f>G14+G60</f>
        <v>1620690</v>
      </c>
      <c r="H13" s="4">
        <f t="shared" si="0"/>
        <v>357909</v>
      </c>
      <c r="I13" s="6">
        <f t="shared" ref="I13:S13" si="5">I14+I60</f>
        <v>0</v>
      </c>
      <c r="J13" s="6">
        <f t="shared" si="5"/>
        <v>5040</v>
      </c>
      <c r="K13" s="6">
        <f t="shared" si="5"/>
        <v>159010</v>
      </c>
      <c r="L13" s="6">
        <f t="shared" si="5"/>
        <v>189759</v>
      </c>
      <c r="M13" s="6">
        <f t="shared" si="5"/>
        <v>0</v>
      </c>
      <c r="N13" s="6">
        <f t="shared" si="5"/>
        <v>0</v>
      </c>
      <c r="O13" s="6">
        <f t="shared" si="5"/>
        <v>4100</v>
      </c>
      <c r="P13" s="6">
        <f t="shared" si="5"/>
        <v>0</v>
      </c>
      <c r="Q13" s="6">
        <f t="shared" si="5"/>
        <v>48556</v>
      </c>
      <c r="R13" s="6">
        <f t="shared" si="5"/>
        <v>1840508.7504</v>
      </c>
      <c r="S13" s="6">
        <f t="shared" si="5"/>
        <v>1867012.0764057601</v>
      </c>
    </row>
    <row r="14" spans="1:19" ht="33.75" customHeight="1" x14ac:dyDescent="0.25">
      <c r="A14" s="314" t="s">
        <v>31</v>
      </c>
      <c r="B14" s="315"/>
      <c r="C14" s="315"/>
      <c r="D14" s="7">
        <f>D15</f>
        <v>1728503</v>
      </c>
      <c r="E14" s="4">
        <f t="shared" si="2"/>
        <v>222496</v>
      </c>
      <c r="F14" s="4">
        <f t="shared" si="3"/>
        <v>1950999</v>
      </c>
      <c r="G14" s="7">
        <f>G15</f>
        <v>1620690</v>
      </c>
      <c r="H14" s="4">
        <f t="shared" si="0"/>
        <v>330309</v>
      </c>
      <c r="I14" s="7">
        <f>I15</f>
        <v>0</v>
      </c>
      <c r="J14" s="7">
        <f t="shared" ref="J14:S14" si="6">J15</f>
        <v>5040</v>
      </c>
      <c r="K14" s="7">
        <f t="shared" si="6"/>
        <v>151210</v>
      </c>
      <c r="L14" s="7">
        <f t="shared" si="6"/>
        <v>174059</v>
      </c>
      <c r="M14" s="7">
        <f t="shared" si="6"/>
        <v>0</v>
      </c>
      <c r="N14" s="7">
        <f t="shared" si="6"/>
        <v>0</v>
      </c>
      <c r="O14" s="7">
        <f t="shared" si="6"/>
        <v>0</v>
      </c>
      <c r="P14" s="7">
        <f t="shared" si="6"/>
        <v>0</v>
      </c>
      <c r="Q14" s="7">
        <f t="shared" si="6"/>
        <v>36056</v>
      </c>
      <c r="R14" s="7">
        <f t="shared" si="6"/>
        <v>1812505.7904000001</v>
      </c>
      <c r="S14" s="7">
        <f t="shared" si="6"/>
        <v>1838605.8737817602</v>
      </c>
    </row>
    <row r="15" spans="1:19" ht="15.75" x14ac:dyDescent="0.25">
      <c r="A15" s="153"/>
      <c r="B15" s="36">
        <v>3</v>
      </c>
      <c r="C15" s="9" t="s">
        <v>33</v>
      </c>
      <c r="D15" s="73">
        <f>D16+D22+D54</f>
        <v>1728503</v>
      </c>
      <c r="E15" s="4">
        <f t="shared" si="2"/>
        <v>222496</v>
      </c>
      <c r="F15" s="4">
        <f t="shared" si="3"/>
        <v>1950999</v>
      </c>
      <c r="G15" s="73">
        <f>G16+G22+G54</f>
        <v>1620690</v>
      </c>
      <c r="H15" s="4">
        <f t="shared" si="0"/>
        <v>330309</v>
      </c>
      <c r="I15" s="73">
        <f t="shared" ref="I15:S15" si="7">I16+I22+I54</f>
        <v>0</v>
      </c>
      <c r="J15" s="73">
        <f t="shared" si="7"/>
        <v>5040</v>
      </c>
      <c r="K15" s="73">
        <f t="shared" si="7"/>
        <v>151210</v>
      </c>
      <c r="L15" s="73">
        <f t="shared" si="7"/>
        <v>174059</v>
      </c>
      <c r="M15" s="73">
        <f t="shared" si="7"/>
        <v>0</v>
      </c>
      <c r="N15" s="73">
        <f t="shared" si="7"/>
        <v>0</v>
      </c>
      <c r="O15" s="73">
        <f t="shared" si="7"/>
        <v>0</v>
      </c>
      <c r="P15" s="73">
        <f t="shared" si="7"/>
        <v>0</v>
      </c>
      <c r="Q15" s="73">
        <f t="shared" si="7"/>
        <v>36056</v>
      </c>
      <c r="R15" s="73">
        <f t="shared" si="7"/>
        <v>1812505.7904000001</v>
      </c>
      <c r="S15" s="73">
        <f t="shared" si="7"/>
        <v>1838605.8737817602</v>
      </c>
    </row>
    <row r="16" spans="1:19" ht="15.75" x14ac:dyDescent="0.25">
      <c r="A16" s="149"/>
      <c r="B16" s="78">
        <v>31</v>
      </c>
      <c r="C16" s="75" t="s">
        <v>190</v>
      </c>
      <c r="D16" s="73">
        <f>D17+D20</f>
        <v>44900</v>
      </c>
      <c r="E16" s="4">
        <f t="shared" si="2"/>
        <v>-8935</v>
      </c>
      <c r="F16" s="4">
        <f t="shared" si="3"/>
        <v>35965</v>
      </c>
      <c r="G16" s="73">
        <f>G17+G20</f>
        <v>0</v>
      </c>
      <c r="H16" s="4">
        <f t="shared" si="0"/>
        <v>35965</v>
      </c>
      <c r="I16" s="73">
        <f t="shared" ref="I16:S16" si="8">I17+I20</f>
        <v>0</v>
      </c>
      <c r="J16" s="73">
        <f t="shared" si="8"/>
        <v>0</v>
      </c>
      <c r="K16" s="73">
        <f t="shared" si="8"/>
        <v>0</v>
      </c>
      <c r="L16" s="73">
        <f t="shared" si="8"/>
        <v>35965</v>
      </c>
      <c r="M16" s="73">
        <f t="shared" si="8"/>
        <v>0</v>
      </c>
      <c r="N16" s="73">
        <f t="shared" si="8"/>
        <v>0</v>
      </c>
      <c r="O16" s="73">
        <f t="shared" si="8"/>
        <v>0</v>
      </c>
      <c r="P16" s="73">
        <f t="shared" si="8"/>
        <v>0</v>
      </c>
      <c r="Q16" s="73">
        <f t="shared" si="8"/>
        <v>0</v>
      </c>
      <c r="R16" s="73">
        <f t="shared" si="8"/>
        <v>36490.089</v>
      </c>
      <c r="S16" s="73">
        <f t="shared" si="8"/>
        <v>37015.5462816</v>
      </c>
    </row>
    <row r="17" spans="1:19" ht="15.75" x14ac:dyDescent="0.25">
      <c r="A17" s="70"/>
      <c r="B17" s="36">
        <v>311</v>
      </c>
      <c r="C17" s="151" t="s">
        <v>255</v>
      </c>
      <c r="D17" s="73">
        <f>D18+D19</f>
        <v>38500</v>
      </c>
      <c r="E17" s="4">
        <f t="shared" si="2"/>
        <v>-7635</v>
      </c>
      <c r="F17" s="4">
        <f t="shared" si="3"/>
        <v>30865</v>
      </c>
      <c r="G17" s="73">
        <f>G18+G19</f>
        <v>0</v>
      </c>
      <c r="H17" s="4">
        <f t="shared" si="0"/>
        <v>30865</v>
      </c>
      <c r="I17" s="73">
        <f t="shared" ref="I17:S17" si="9">I18+I19</f>
        <v>0</v>
      </c>
      <c r="J17" s="73">
        <f t="shared" si="9"/>
        <v>0</v>
      </c>
      <c r="K17" s="73">
        <f t="shared" si="9"/>
        <v>0</v>
      </c>
      <c r="L17" s="73">
        <f t="shared" si="9"/>
        <v>30865</v>
      </c>
      <c r="M17" s="73">
        <f t="shared" si="9"/>
        <v>0</v>
      </c>
      <c r="N17" s="73">
        <f t="shared" si="9"/>
        <v>0</v>
      </c>
      <c r="O17" s="73">
        <f t="shared" si="9"/>
        <v>0</v>
      </c>
      <c r="P17" s="73">
        <f t="shared" si="9"/>
        <v>0</v>
      </c>
      <c r="Q17" s="73">
        <f t="shared" si="9"/>
        <v>0</v>
      </c>
      <c r="R17" s="73">
        <f t="shared" si="9"/>
        <v>31315.629000000001</v>
      </c>
      <c r="S17" s="73">
        <f t="shared" si="9"/>
        <v>31766.574057600003</v>
      </c>
    </row>
    <row r="18" spans="1:19" ht="15.75" x14ac:dyDescent="0.25">
      <c r="A18" s="70" t="s">
        <v>38</v>
      </c>
      <c r="B18" s="26">
        <v>3111</v>
      </c>
      <c r="C18" s="14" t="s">
        <v>194</v>
      </c>
      <c r="D18" s="52">
        <v>0</v>
      </c>
      <c r="E18" s="94">
        <f t="shared" si="2"/>
        <v>16315</v>
      </c>
      <c r="F18" s="94">
        <f t="shared" si="3"/>
        <v>16315</v>
      </c>
      <c r="G18" s="52">
        <v>0</v>
      </c>
      <c r="H18" s="250">
        <f>I18+J18+K18+L18+M18+N18+O18+P18</f>
        <v>16315</v>
      </c>
      <c r="I18" s="52"/>
      <c r="J18" s="52"/>
      <c r="K18" s="52"/>
      <c r="L18" s="52">
        <v>16315</v>
      </c>
      <c r="M18" s="52"/>
      <c r="N18" s="52"/>
      <c r="O18" s="52"/>
      <c r="P18" s="52"/>
      <c r="Q18" s="52"/>
      <c r="R18" s="94">
        <f>(F18*1.46%)+F18</f>
        <v>16553.199000000001</v>
      </c>
      <c r="S18" s="147">
        <f t="shared" ref="S18:S19" si="10">(R18*1.44%)+R18</f>
        <v>16791.5650656</v>
      </c>
    </row>
    <row r="19" spans="1:19" ht="15.75" x14ac:dyDescent="0.25">
      <c r="A19" s="70" t="s">
        <v>41</v>
      </c>
      <c r="B19" s="26">
        <v>3113</v>
      </c>
      <c r="C19" s="14" t="s">
        <v>256</v>
      </c>
      <c r="D19" s="52">
        <v>38500</v>
      </c>
      <c r="E19" s="94">
        <f t="shared" ref="E19:E50" si="11">F19-D19</f>
        <v>-23950</v>
      </c>
      <c r="F19" s="94">
        <f>G19+H19</f>
        <v>14550</v>
      </c>
      <c r="G19" s="52">
        <v>0</v>
      </c>
      <c r="H19" s="94">
        <f>I19+J19+K19+L19+M19+N19+O19+P19</f>
        <v>14550</v>
      </c>
      <c r="I19" s="249"/>
      <c r="J19" s="52"/>
      <c r="K19" s="52"/>
      <c r="L19" s="249">
        <v>14550</v>
      </c>
      <c r="M19" s="52"/>
      <c r="N19" s="52"/>
      <c r="O19" s="52"/>
      <c r="P19" s="52"/>
      <c r="Q19" s="52"/>
      <c r="R19" s="94">
        <f>(F19*1.46%)+F19</f>
        <v>14762.43</v>
      </c>
      <c r="S19" s="147">
        <f t="shared" si="10"/>
        <v>14975.008992000001</v>
      </c>
    </row>
    <row r="20" spans="1:19" ht="15.75" x14ac:dyDescent="0.25">
      <c r="A20" s="153"/>
      <c r="B20" s="36">
        <v>313</v>
      </c>
      <c r="C20" s="16" t="s">
        <v>257</v>
      </c>
      <c r="D20" s="73">
        <f>D21</f>
        <v>6400</v>
      </c>
      <c r="E20" s="4">
        <f t="shared" si="11"/>
        <v>-1300</v>
      </c>
      <c r="F20" s="73">
        <f t="shared" ref="F20:F21" si="12">G20+H20</f>
        <v>5100</v>
      </c>
      <c r="G20" s="73">
        <f>G21</f>
        <v>0</v>
      </c>
      <c r="H20" s="17">
        <f t="shared" ref="H20:H21" si="13">I20+J20+K20+L20+M20+N20+O20+P20</f>
        <v>5100</v>
      </c>
      <c r="I20" s="73">
        <f>I21</f>
        <v>0</v>
      </c>
      <c r="J20" s="73">
        <f t="shared" ref="J20:S20" si="14">J21</f>
        <v>0</v>
      </c>
      <c r="K20" s="73">
        <f t="shared" si="14"/>
        <v>0</v>
      </c>
      <c r="L20" s="73">
        <f t="shared" si="14"/>
        <v>5100</v>
      </c>
      <c r="M20" s="73">
        <f t="shared" si="14"/>
        <v>0</v>
      </c>
      <c r="N20" s="73">
        <f t="shared" si="14"/>
        <v>0</v>
      </c>
      <c r="O20" s="73">
        <f t="shared" si="14"/>
        <v>0</v>
      </c>
      <c r="P20" s="73">
        <f t="shared" si="14"/>
        <v>0</v>
      </c>
      <c r="Q20" s="73">
        <f t="shared" si="14"/>
        <v>0</v>
      </c>
      <c r="R20" s="73">
        <f t="shared" si="14"/>
        <v>5174.46</v>
      </c>
      <c r="S20" s="73">
        <f t="shared" si="14"/>
        <v>5248.9722240000001</v>
      </c>
    </row>
    <row r="21" spans="1:19" ht="15.75" x14ac:dyDescent="0.25">
      <c r="A21" s="70" t="s">
        <v>32</v>
      </c>
      <c r="B21" s="26">
        <v>3132</v>
      </c>
      <c r="C21" s="14" t="s">
        <v>258</v>
      </c>
      <c r="D21" s="52">
        <v>6400</v>
      </c>
      <c r="E21" s="94">
        <f t="shared" si="11"/>
        <v>-1300</v>
      </c>
      <c r="F21" s="52">
        <f t="shared" si="12"/>
        <v>5100</v>
      </c>
      <c r="G21" s="52">
        <v>0</v>
      </c>
      <c r="H21" s="91">
        <f t="shared" si="13"/>
        <v>5100</v>
      </c>
      <c r="I21" s="91">
        <v>0</v>
      </c>
      <c r="J21" s="91">
        <v>0</v>
      </c>
      <c r="K21" s="91">
        <v>0</v>
      </c>
      <c r="L21" s="91">
        <v>5100</v>
      </c>
      <c r="M21" s="91"/>
      <c r="N21" s="91"/>
      <c r="O21" s="91"/>
      <c r="P21" s="91"/>
      <c r="Q21" s="91"/>
      <c r="R21" s="91">
        <f>(F21*1.46%)+F21</f>
        <v>5174.46</v>
      </c>
      <c r="S21" s="91">
        <f>(R21*1.44%)+R21</f>
        <v>5248.9722240000001</v>
      </c>
    </row>
    <row r="22" spans="1:19" ht="15.75" x14ac:dyDescent="0.25">
      <c r="A22" s="65"/>
      <c r="B22" s="15" t="s">
        <v>34</v>
      </c>
      <c r="C22" s="16" t="s">
        <v>35</v>
      </c>
      <c r="D22" s="17">
        <f>D23+D28+D35+D45+D47</f>
        <v>1675103</v>
      </c>
      <c r="E22" s="4">
        <f t="shared" si="11"/>
        <v>229814</v>
      </c>
      <c r="F22" s="17">
        <f>G22+H22</f>
        <v>1904917</v>
      </c>
      <c r="G22" s="17">
        <f>G23+G28+G35+G45+G47</f>
        <v>1613990</v>
      </c>
      <c r="H22" s="4">
        <f t="shared" ref="H22:H53" si="15">I22+J22+K22+L22+M22+N22+O22+P22</f>
        <v>290927</v>
      </c>
      <c r="I22" s="17">
        <f t="shared" ref="I22:R22" si="16">I23+I28+I35+I45+I47</f>
        <v>0</v>
      </c>
      <c r="J22" s="17">
        <f t="shared" si="16"/>
        <v>5033</v>
      </c>
      <c r="K22" s="17">
        <f t="shared" si="16"/>
        <v>150800</v>
      </c>
      <c r="L22" s="17">
        <f t="shared" si="16"/>
        <v>135094</v>
      </c>
      <c r="M22" s="17">
        <f t="shared" si="16"/>
        <v>0</v>
      </c>
      <c r="N22" s="17">
        <f t="shared" si="16"/>
        <v>0</v>
      </c>
      <c r="O22" s="17">
        <f t="shared" si="16"/>
        <v>0</v>
      </c>
      <c r="P22" s="17">
        <f t="shared" si="16"/>
        <v>0</v>
      </c>
      <c r="Q22" s="17">
        <f t="shared" si="16"/>
        <v>36056</v>
      </c>
      <c r="R22" s="4">
        <f t="shared" si="16"/>
        <v>1765750.9932000001</v>
      </c>
      <c r="S22" s="146">
        <f t="shared" ref="S22:S53" si="17">(R22*1.44%)+R22</f>
        <v>1791177.8075020802</v>
      </c>
    </row>
    <row r="23" spans="1:19" ht="15.75" x14ac:dyDescent="0.25">
      <c r="A23" s="65"/>
      <c r="B23" s="15" t="s">
        <v>36</v>
      </c>
      <c r="C23" s="16" t="s">
        <v>37</v>
      </c>
      <c r="D23" s="17">
        <f>D24+D25+D26+D27</f>
        <v>365567</v>
      </c>
      <c r="E23" s="4">
        <f t="shared" si="11"/>
        <v>-1223</v>
      </c>
      <c r="F23" s="17">
        <f t="shared" ref="F23:F27" si="18">G23+H23</f>
        <v>364344</v>
      </c>
      <c r="G23" s="17">
        <f>SUM(G24:G27)</f>
        <v>321400</v>
      </c>
      <c r="H23" s="17">
        <f t="shared" si="15"/>
        <v>42944</v>
      </c>
      <c r="I23" s="17">
        <f>I24+I25+I26+I27</f>
        <v>0</v>
      </c>
      <c r="J23" s="17">
        <f t="shared" ref="J23:Q23" si="19">J24+J25+J26+J27</f>
        <v>0</v>
      </c>
      <c r="K23" s="17">
        <f t="shared" si="19"/>
        <v>34300</v>
      </c>
      <c r="L23" s="17">
        <f t="shared" si="19"/>
        <v>8644</v>
      </c>
      <c r="M23" s="17">
        <f t="shared" si="19"/>
        <v>0</v>
      </c>
      <c r="N23" s="17">
        <f t="shared" si="19"/>
        <v>0</v>
      </c>
      <c r="O23" s="17">
        <f t="shared" si="19"/>
        <v>0</v>
      </c>
      <c r="P23" s="17">
        <f t="shared" si="19"/>
        <v>0</v>
      </c>
      <c r="Q23" s="17">
        <f t="shared" si="19"/>
        <v>5156</v>
      </c>
      <c r="R23" s="4">
        <f>R24+R25+R26+R27</f>
        <v>369663.42239999998</v>
      </c>
      <c r="S23" s="146">
        <f t="shared" si="17"/>
        <v>374986.57568255998</v>
      </c>
    </row>
    <row r="24" spans="1:19" ht="15.75" x14ac:dyDescent="0.25">
      <c r="A24" s="65" t="s">
        <v>50</v>
      </c>
      <c r="B24" s="13" t="s">
        <v>39</v>
      </c>
      <c r="C24" s="14" t="s">
        <v>40</v>
      </c>
      <c r="D24" s="12">
        <v>48167</v>
      </c>
      <c r="E24" s="94">
        <f t="shared" si="11"/>
        <v>10277</v>
      </c>
      <c r="F24" s="91">
        <f t="shared" si="18"/>
        <v>58444</v>
      </c>
      <c r="G24" s="52">
        <v>16400</v>
      </c>
      <c r="H24" s="91">
        <f t="shared" si="15"/>
        <v>42044</v>
      </c>
      <c r="I24" s="52"/>
      <c r="J24" s="52"/>
      <c r="K24" s="52">
        <v>34300</v>
      </c>
      <c r="L24" s="52">
        <v>7744</v>
      </c>
      <c r="M24" s="52"/>
      <c r="N24" s="52"/>
      <c r="O24" s="52"/>
      <c r="P24" s="52"/>
      <c r="Q24" s="52">
        <v>5156</v>
      </c>
      <c r="R24" s="94">
        <f>(F24*1.46%)+F24</f>
        <v>59297.282399999996</v>
      </c>
      <c r="S24" s="147">
        <f t="shared" si="17"/>
        <v>60151.163266559997</v>
      </c>
    </row>
    <row r="25" spans="1:19" ht="15.75" x14ac:dyDescent="0.25">
      <c r="A25" s="65" t="s">
        <v>53</v>
      </c>
      <c r="B25" s="13" t="s">
        <v>42</v>
      </c>
      <c r="C25" s="18" t="s">
        <v>43</v>
      </c>
      <c r="D25" s="12">
        <v>309000</v>
      </c>
      <c r="E25" s="94">
        <f t="shared" si="11"/>
        <v>-8000</v>
      </c>
      <c r="F25" s="91">
        <f t="shared" si="18"/>
        <v>301000</v>
      </c>
      <c r="G25" s="52">
        <v>301000</v>
      </c>
      <c r="H25" s="91">
        <f t="shared" si="15"/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94">
        <f t="shared" ref="R25:R27" si="20">(F25*1.46%)+F25</f>
        <v>305394.59999999998</v>
      </c>
      <c r="S25" s="147">
        <f t="shared" si="17"/>
        <v>309792.28223999997</v>
      </c>
    </row>
    <row r="26" spans="1:19" ht="15.75" x14ac:dyDescent="0.25">
      <c r="A26" s="65" t="s">
        <v>56</v>
      </c>
      <c r="B26" s="13" t="s">
        <v>44</v>
      </c>
      <c r="C26" s="14" t="s">
        <v>45</v>
      </c>
      <c r="D26" s="12">
        <v>7900</v>
      </c>
      <c r="E26" s="94">
        <f t="shared" si="11"/>
        <v>-3500</v>
      </c>
      <c r="F26" s="91">
        <f t="shared" si="18"/>
        <v>4400</v>
      </c>
      <c r="G26" s="52">
        <v>4000</v>
      </c>
      <c r="H26" s="91">
        <f t="shared" si="15"/>
        <v>400</v>
      </c>
      <c r="I26" s="52"/>
      <c r="J26" s="52"/>
      <c r="K26" s="52"/>
      <c r="L26" s="52">
        <v>400</v>
      </c>
      <c r="M26" s="52"/>
      <c r="N26" s="52"/>
      <c r="O26" s="52"/>
      <c r="P26" s="52"/>
      <c r="Q26" s="52"/>
      <c r="R26" s="94">
        <f t="shared" si="20"/>
        <v>4464.24</v>
      </c>
      <c r="S26" s="147">
        <f t="shared" si="17"/>
        <v>4528.5250559999995</v>
      </c>
    </row>
    <row r="27" spans="1:19" ht="15.75" x14ac:dyDescent="0.25">
      <c r="A27" s="65" t="s">
        <v>59</v>
      </c>
      <c r="B27" s="13" t="s">
        <v>46</v>
      </c>
      <c r="C27" s="14" t="s">
        <v>47</v>
      </c>
      <c r="D27" s="12">
        <v>500</v>
      </c>
      <c r="E27" s="94">
        <f t="shared" si="11"/>
        <v>0</v>
      </c>
      <c r="F27" s="91">
        <f t="shared" si="18"/>
        <v>500</v>
      </c>
      <c r="G27" s="52">
        <v>0</v>
      </c>
      <c r="H27" s="91">
        <f t="shared" si="15"/>
        <v>500</v>
      </c>
      <c r="I27" s="52"/>
      <c r="J27" s="52"/>
      <c r="K27" s="52"/>
      <c r="L27" s="52">
        <v>500</v>
      </c>
      <c r="M27" s="52"/>
      <c r="N27" s="52"/>
      <c r="O27" s="52"/>
      <c r="P27" s="52"/>
      <c r="Q27" s="52"/>
      <c r="R27" s="94">
        <f t="shared" si="20"/>
        <v>507.3</v>
      </c>
      <c r="S27" s="147">
        <f t="shared" si="17"/>
        <v>514.60512000000006</v>
      </c>
    </row>
    <row r="28" spans="1:19" ht="15.75" x14ac:dyDescent="0.25">
      <c r="A28" s="65"/>
      <c r="B28" s="15" t="s">
        <v>48</v>
      </c>
      <c r="C28" s="16" t="s">
        <v>49</v>
      </c>
      <c r="D28" s="17">
        <f>D29+D30+D31+D32+D33+D34</f>
        <v>900302</v>
      </c>
      <c r="E28" s="4">
        <f t="shared" si="11"/>
        <v>-24119</v>
      </c>
      <c r="F28" s="17">
        <f>G28+H28</f>
        <v>876183</v>
      </c>
      <c r="G28" s="17">
        <f>SUM(G29:G34)</f>
        <v>803350</v>
      </c>
      <c r="H28" s="17">
        <f t="shared" si="15"/>
        <v>72833</v>
      </c>
      <c r="I28" s="17">
        <f>I29+I30+I31+I32+I33+I34</f>
        <v>0</v>
      </c>
      <c r="J28" s="17">
        <f t="shared" ref="J28:Q28" si="21">J29+J30+J31+J32+J33+J34</f>
        <v>5033</v>
      </c>
      <c r="K28" s="17">
        <f t="shared" si="21"/>
        <v>46200</v>
      </c>
      <c r="L28" s="17">
        <f t="shared" si="21"/>
        <v>21600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13200</v>
      </c>
      <c r="R28" s="4">
        <f>R29+R30+R31+R32++R33+R34</f>
        <v>888975.27179999999</v>
      </c>
      <c r="S28" s="146">
        <f t="shared" si="17"/>
        <v>901776.51571392</v>
      </c>
    </row>
    <row r="29" spans="1:19" ht="15.75" x14ac:dyDescent="0.25">
      <c r="A29" s="65" t="s">
        <v>62</v>
      </c>
      <c r="B29" s="13" t="s">
        <v>51</v>
      </c>
      <c r="C29" s="14" t="s">
        <v>52</v>
      </c>
      <c r="D29" s="12">
        <v>70332</v>
      </c>
      <c r="E29" s="94">
        <f t="shared" si="11"/>
        <v>-1999</v>
      </c>
      <c r="F29" s="91">
        <f t="shared" ref="F29:F34" si="22">G29+H29</f>
        <v>68333</v>
      </c>
      <c r="G29" s="52">
        <v>41300</v>
      </c>
      <c r="H29" s="91">
        <f t="shared" si="15"/>
        <v>27033</v>
      </c>
      <c r="I29" s="52"/>
      <c r="J29" s="52">
        <v>5033</v>
      </c>
      <c r="K29" s="52">
        <v>21000</v>
      </c>
      <c r="L29" s="52">
        <v>1000</v>
      </c>
      <c r="M29" s="52"/>
      <c r="N29" s="52"/>
      <c r="O29" s="52"/>
      <c r="P29" s="52"/>
      <c r="Q29" s="52">
        <v>8800</v>
      </c>
      <c r="R29" s="94">
        <f>(F29*1.46%)+F29</f>
        <v>69330.661800000002</v>
      </c>
      <c r="S29" s="147">
        <f t="shared" si="17"/>
        <v>70329.023329920004</v>
      </c>
    </row>
    <row r="30" spans="1:19" ht="15.75" x14ac:dyDescent="0.25">
      <c r="A30" s="65" t="s">
        <v>69</v>
      </c>
      <c r="B30" s="13" t="s">
        <v>54</v>
      </c>
      <c r="C30" s="14" t="s">
        <v>55</v>
      </c>
      <c r="D30" s="12">
        <v>47270</v>
      </c>
      <c r="E30" s="94">
        <f t="shared" si="11"/>
        <v>-870</v>
      </c>
      <c r="F30" s="91">
        <f t="shared" si="22"/>
        <v>46400</v>
      </c>
      <c r="G30" s="52">
        <v>24800</v>
      </c>
      <c r="H30" s="91">
        <f t="shared" si="15"/>
        <v>21600</v>
      </c>
      <c r="I30" s="52"/>
      <c r="J30" s="52"/>
      <c r="K30" s="52">
        <v>17000</v>
      </c>
      <c r="L30" s="52">
        <v>4600</v>
      </c>
      <c r="M30" s="52"/>
      <c r="N30" s="52"/>
      <c r="O30" s="52"/>
      <c r="P30" s="52"/>
      <c r="Q30" s="52">
        <v>400</v>
      </c>
      <c r="R30" s="94">
        <f t="shared" ref="R30:R34" si="23">(F30*1.46%)+F30</f>
        <v>47077.440000000002</v>
      </c>
      <c r="S30" s="147">
        <f t="shared" si="17"/>
        <v>47755.355136000006</v>
      </c>
    </row>
    <row r="31" spans="1:19" ht="15.75" x14ac:dyDescent="0.25">
      <c r="A31" s="65" t="s">
        <v>72</v>
      </c>
      <c r="B31" s="13" t="s">
        <v>57</v>
      </c>
      <c r="C31" s="14" t="s">
        <v>58</v>
      </c>
      <c r="D31" s="12">
        <v>741000</v>
      </c>
      <c r="E31" s="94">
        <f t="shared" si="11"/>
        <v>-16000</v>
      </c>
      <c r="F31" s="91">
        <f t="shared" si="22"/>
        <v>725000</v>
      </c>
      <c r="G31" s="52">
        <v>725000</v>
      </c>
      <c r="H31" s="91">
        <f t="shared" si="15"/>
        <v>0</v>
      </c>
      <c r="I31" s="52"/>
      <c r="J31" s="52"/>
      <c r="K31" s="52"/>
      <c r="L31" s="52"/>
      <c r="M31" s="52"/>
      <c r="N31" s="52"/>
      <c r="O31" s="52"/>
      <c r="P31" s="52"/>
      <c r="Q31" s="52"/>
      <c r="R31" s="94">
        <f t="shared" si="23"/>
        <v>735585</v>
      </c>
      <c r="S31" s="147">
        <f t="shared" si="17"/>
        <v>746177.424</v>
      </c>
    </row>
    <row r="32" spans="1:19" ht="15.75" x14ac:dyDescent="0.25">
      <c r="A32" s="65" t="s">
        <v>75</v>
      </c>
      <c r="B32" s="13" t="s">
        <v>60</v>
      </c>
      <c r="C32" s="14" t="s">
        <v>61</v>
      </c>
      <c r="D32" s="12">
        <v>29500</v>
      </c>
      <c r="E32" s="94">
        <f t="shared" si="11"/>
        <v>-2500</v>
      </c>
      <c r="F32" s="91">
        <f t="shared" si="22"/>
        <v>27000</v>
      </c>
      <c r="G32" s="52">
        <v>11000</v>
      </c>
      <c r="H32" s="91">
        <f t="shared" si="15"/>
        <v>16000</v>
      </c>
      <c r="I32" s="52"/>
      <c r="J32" s="52"/>
      <c r="K32" s="52">
        <v>6000</v>
      </c>
      <c r="L32" s="52">
        <v>10000</v>
      </c>
      <c r="M32" s="52"/>
      <c r="N32" s="52"/>
      <c r="O32" s="52"/>
      <c r="P32" s="52"/>
      <c r="Q32" s="52">
        <v>4000</v>
      </c>
      <c r="R32" s="94">
        <f t="shared" si="23"/>
        <v>27394.2</v>
      </c>
      <c r="S32" s="147">
        <f t="shared" si="17"/>
        <v>27788.676480000002</v>
      </c>
    </row>
    <row r="33" spans="1:19" ht="15.75" x14ac:dyDescent="0.25">
      <c r="A33" s="65" t="s">
        <v>78</v>
      </c>
      <c r="B33" s="13" t="s">
        <v>63</v>
      </c>
      <c r="C33" s="14" t="s">
        <v>64</v>
      </c>
      <c r="D33" s="12">
        <v>3200</v>
      </c>
      <c r="E33" s="94">
        <f t="shared" si="11"/>
        <v>250</v>
      </c>
      <c r="F33" s="91">
        <f t="shared" si="22"/>
        <v>3450</v>
      </c>
      <c r="G33" s="52">
        <v>1250</v>
      </c>
      <c r="H33" s="91">
        <f t="shared" si="15"/>
        <v>2200</v>
      </c>
      <c r="I33" s="52"/>
      <c r="J33" s="52"/>
      <c r="K33" s="52">
        <v>2200</v>
      </c>
      <c r="L33" s="52"/>
      <c r="M33" s="52"/>
      <c r="N33" s="52"/>
      <c r="O33" s="52"/>
      <c r="P33" s="52"/>
      <c r="Q33" s="52"/>
      <c r="R33" s="94">
        <f t="shared" si="23"/>
        <v>3500.37</v>
      </c>
      <c r="S33" s="147">
        <f t="shared" si="17"/>
        <v>3550.7753279999997</v>
      </c>
    </row>
    <row r="34" spans="1:19" ht="15.75" x14ac:dyDescent="0.25">
      <c r="A34" s="65" t="s">
        <v>81</v>
      </c>
      <c r="B34" s="13" t="s">
        <v>65</v>
      </c>
      <c r="C34" s="14" t="s">
        <v>66</v>
      </c>
      <c r="D34" s="12">
        <v>9000</v>
      </c>
      <c r="E34" s="94">
        <f t="shared" si="11"/>
        <v>-3000</v>
      </c>
      <c r="F34" s="91">
        <f t="shared" si="22"/>
        <v>6000</v>
      </c>
      <c r="G34" s="52">
        <v>0</v>
      </c>
      <c r="H34" s="91">
        <f t="shared" si="15"/>
        <v>6000</v>
      </c>
      <c r="I34" s="52"/>
      <c r="J34" s="52"/>
      <c r="K34" s="52"/>
      <c r="L34" s="52">
        <v>6000</v>
      </c>
      <c r="M34" s="52"/>
      <c r="N34" s="52"/>
      <c r="O34" s="52"/>
      <c r="P34" s="52"/>
      <c r="Q34" s="52"/>
      <c r="R34" s="94">
        <f t="shared" si="23"/>
        <v>6087.6</v>
      </c>
      <c r="S34" s="147">
        <f t="shared" si="17"/>
        <v>6175.2614400000002</v>
      </c>
    </row>
    <row r="35" spans="1:19" ht="15.75" x14ac:dyDescent="0.25">
      <c r="A35" s="65"/>
      <c r="B35" s="15" t="s">
        <v>67</v>
      </c>
      <c r="C35" s="16" t="s">
        <v>68</v>
      </c>
      <c r="D35" s="17">
        <f>D36+D37+D38++D39+D40+D41+D42+D43+D44</f>
        <v>350970</v>
      </c>
      <c r="E35" s="4">
        <f t="shared" si="11"/>
        <v>248510</v>
      </c>
      <c r="F35" s="17">
        <f>G35+H35</f>
        <v>599480</v>
      </c>
      <c r="G35" s="17">
        <f>SUM(G36:G44)</f>
        <v>453830</v>
      </c>
      <c r="H35" s="17">
        <f t="shared" si="15"/>
        <v>145650</v>
      </c>
      <c r="I35" s="17">
        <f>I36+I37+I38+I39+I41+I42+I44</f>
        <v>0</v>
      </c>
      <c r="J35" s="17">
        <f t="shared" ref="J35:Q35" si="24">J36+J37+J38+J39+J41+J42+J44</f>
        <v>0</v>
      </c>
      <c r="K35" s="17">
        <f>K36+K37+K38+K39+K40+K41+K42+K44</f>
        <v>49300</v>
      </c>
      <c r="L35" s="17">
        <f t="shared" si="24"/>
        <v>96350</v>
      </c>
      <c r="M35" s="17">
        <f t="shared" si="24"/>
        <v>0</v>
      </c>
      <c r="N35" s="17">
        <f t="shared" si="24"/>
        <v>0</v>
      </c>
      <c r="O35" s="17">
        <f t="shared" si="24"/>
        <v>0</v>
      </c>
      <c r="P35" s="17">
        <f t="shared" si="24"/>
        <v>0</v>
      </c>
      <c r="Q35" s="17">
        <f t="shared" si="24"/>
        <v>17700</v>
      </c>
      <c r="R35" s="4">
        <f>R36+R37+R38+R39+R40+R41+R42+R43+R44</f>
        <v>441254.61300000007</v>
      </c>
      <c r="S35" s="146">
        <f t="shared" si="17"/>
        <v>447608.67942720006</v>
      </c>
    </row>
    <row r="36" spans="1:19" ht="15.75" x14ac:dyDescent="0.25">
      <c r="A36" s="65" t="s">
        <v>84</v>
      </c>
      <c r="B36" s="13" t="s">
        <v>70</v>
      </c>
      <c r="C36" s="14" t="s">
        <v>71</v>
      </c>
      <c r="D36" s="12">
        <v>22600</v>
      </c>
      <c r="E36" s="94">
        <f t="shared" si="11"/>
        <v>-8100</v>
      </c>
      <c r="F36" s="91">
        <f t="shared" ref="F36:F44" si="25">G36+H36</f>
        <v>14500</v>
      </c>
      <c r="G36" s="52">
        <v>14500</v>
      </c>
      <c r="H36" s="91">
        <f t="shared" si="15"/>
        <v>0</v>
      </c>
      <c r="I36" s="52"/>
      <c r="J36" s="52"/>
      <c r="K36" s="52"/>
      <c r="L36" s="52"/>
      <c r="M36" s="52"/>
      <c r="N36" s="52"/>
      <c r="O36" s="52"/>
      <c r="P36" s="52"/>
      <c r="Q36" s="52"/>
      <c r="R36" s="94">
        <f>(F36*1.46%)+F36</f>
        <v>14711.7</v>
      </c>
      <c r="S36" s="147">
        <f t="shared" si="17"/>
        <v>14923.548480000001</v>
      </c>
    </row>
    <row r="37" spans="1:19" ht="15.75" x14ac:dyDescent="0.25">
      <c r="A37" s="65" t="s">
        <v>87</v>
      </c>
      <c r="B37" s="13" t="s">
        <v>73</v>
      </c>
      <c r="C37" s="14" t="s">
        <v>74</v>
      </c>
      <c r="D37" s="12">
        <v>9270</v>
      </c>
      <c r="E37" s="94">
        <f t="shared" si="11"/>
        <v>255855</v>
      </c>
      <c r="F37" s="91">
        <f t="shared" si="25"/>
        <v>265125</v>
      </c>
      <c r="G37" s="52">
        <v>252125</v>
      </c>
      <c r="H37" s="91">
        <f t="shared" si="15"/>
        <v>13000</v>
      </c>
      <c r="I37" s="52"/>
      <c r="J37" s="52"/>
      <c r="K37" s="52">
        <v>10000</v>
      </c>
      <c r="L37" s="52">
        <v>3000</v>
      </c>
      <c r="M37" s="52"/>
      <c r="N37" s="52"/>
      <c r="O37" s="52"/>
      <c r="P37" s="52"/>
      <c r="Q37" s="52"/>
      <c r="R37" s="94">
        <f>((F37-164125)*1.46%)+(F37-164125)</f>
        <v>102474.6</v>
      </c>
      <c r="S37" s="147">
        <f t="shared" si="17"/>
        <v>103950.23424000001</v>
      </c>
    </row>
    <row r="38" spans="1:19" ht="15.75" x14ac:dyDescent="0.25">
      <c r="A38" s="65" t="s">
        <v>90</v>
      </c>
      <c r="B38" s="13" t="s">
        <v>76</v>
      </c>
      <c r="C38" s="14" t="s">
        <v>77</v>
      </c>
      <c r="D38" s="12">
        <v>2200</v>
      </c>
      <c r="E38" s="94">
        <f t="shared" si="11"/>
        <v>-1750</v>
      </c>
      <c r="F38" s="91">
        <f t="shared" si="25"/>
        <v>450</v>
      </c>
      <c r="G38" s="52">
        <v>0</v>
      </c>
      <c r="H38" s="91">
        <f t="shared" si="15"/>
        <v>450</v>
      </c>
      <c r="I38" s="52"/>
      <c r="J38" s="52"/>
      <c r="K38" s="52"/>
      <c r="L38" s="52">
        <v>450</v>
      </c>
      <c r="M38" s="52"/>
      <c r="N38" s="52"/>
      <c r="O38" s="52"/>
      <c r="P38" s="52"/>
      <c r="Q38" s="52"/>
      <c r="R38" s="94">
        <f t="shared" ref="R38:R44" si="26">(F38*1.46%)+F38</f>
        <v>456.57</v>
      </c>
      <c r="S38" s="147">
        <f t="shared" si="17"/>
        <v>463.14460800000001</v>
      </c>
    </row>
    <row r="39" spans="1:19" ht="15.75" x14ac:dyDescent="0.25">
      <c r="A39" s="65" t="s">
        <v>93</v>
      </c>
      <c r="B39" s="13" t="s">
        <v>79</v>
      </c>
      <c r="C39" s="14" t="s">
        <v>80</v>
      </c>
      <c r="D39" s="12">
        <v>109000</v>
      </c>
      <c r="E39" s="94">
        <f t="shared" si="11"/>
        <v>7000</v>
      </c>
      <c r="F39" s="91">
        <f t="shared" si="25"/>
        <v>116000</v>
      </c>
      <c r="G39" s="52">
        <v>116000</v>
      </c>
      <c r="H39" s="91">
        <f t="shared" si="15"/>
        <v>0</v>
      </c>
      <c r="I39" s="52"/>
      <c r="J39" s="52"/>
      <c r="K39" s="52"/>
      <c r="L39" s="52"/>
      <c r="M39" s="52"/>
      <c r="N39" s="52"/>
      <c r="O39" s="52"/>
      <c r="P39" s="52"/>
      <c r="Q39" s="52"/>
      <c r="R39" s="94">
        <f t="shared" si="26"/>
        <v>117693.6</v>
      </c>
      <c r="S39" s="147">
        <f t="shared" si="17"/>
        <v>119388.38784000001</v>
      </c>
    </row>
    <row r="40" spans="1:19" ht="15.75" x14ac:dyDescent="0.25">
      <c r="A40" s="65" t="s">
        <v>103</v>
      </c>
      <c r="B40" s="13" t="s">
        <v>82</v>
      </c>
      <c r="C40" s="14" t="s">
        <v>83</v>
      </c>
      <c r="D40" s="12">
        <v>5600</v>
      </c>
      <c r="E40" s="94">
        <f t="shared" si="11"/>
        <v>700</v>
      </c>
      <c r="F40" s="91">
        <f t="shared" si="25"/>
        <v>6300</v>
      </c>
      <c r="G40" s="52">
        <v>0</v>
      </c>
      <c r="H40" s="91">
        <f t="shared" si="15"/>
        <v>6300</v>
      </c>
      <c r="I40" s="52"/>
      <c r="J40" s="52"/>
      <c r="K40" s="52">
        <v>6300</v>
      </c>
      <c r="L40" s="52"/>
      <c r="M40" s="52"/>
      <c r="N40" s="52"/>
      <c r="O40" s="52"/>
      <c r="P40" s="52"/>
      <c r="Q40" s="52"/>
      <c r="R40" s="94">
        <f>((F40-450)*1.46%)+F40-450</f>
        <v>5935.41</v>
      </c>
      <c r="S40" s="147">
        <f t="shared" si="17"/>
        <v>6020.8799039999994</v>
      </c>
    </row>
    <row r="41" spans="1:19" ht="15" customHeight="1" x14ac:dyDescent="0.25">
      <c r="A41" s="65" t="s">
        <v>106</v>
      </c>
      <c r="B41" s="13" t="s">
        <v>85</v>
      </c>
      <c r="C41" s="14" t="s">
        <v>86</v>
      </c>
      <c r="D41" s="12">
        <v>17000</v>
      </c>
      <c r="E41" s="94">
        <f t="shared" si="11"/>
        <v>-6000</v>
      </c>
      <c r="F41" s="91">
        <f t="shared" si="25"/>
        <v>11000</v>
      </c>
      <c r="G41" s="52">
        <v>11000</v>
      </c>
      <c r="H41" s="91">
        <f t="shared" si="15"/>
        <v>0</v>
      </c>
      <c r="I41" s="52"/>
      <c r="J41" s="52"/>
      <c r="K41" s="52"/>
      <c r="L41" s="52"/>
      <c r="M41" s="52"/>
      <c r="N41" s="52"/>
      <c r="O41" s="52"/>
      <c r="P41" s="52"/>
      <c r="Q41" s="52"/>
      <c r="R41" s="94">
        <f t="shared" si="26"/>
        <v>11160.6</v>
      </c>
      <c r="S41" s="147">
        <f t="shared" si="17"/>
        <v>11321.31264</v>
      </c>
    </row>
    <row r="42" spans="1:19" ht="15.75" x14ac:dyDescent="0.25">
      <c r="A42" s="65" t="s">
        <v>109</v>
      </c>
      <c r="B42" s="13" t="s">
        <v>88</v>
      </c>
      <c r="C42" s="14" t="s">
        <v>89</v>
      </c>
      <c r="D42" s="12">
        <v>138700</v>
      </c>
      <c r="E42" s="94">
        <f t="shared" si="11"/>
        <v>2375</v>
      </c>
      <c r="F42" s="91">
        <f t="shared" si="25"/>
        <v>141075</v>
      </c>
      <c r="G42" s="52">
        <v>34175</v>
      </c>
      <c r="H42" s="91">
        <f t="shared" si="15"/>
        <v>106900</v>
      </c>
      <c r="I42" s="52"/>
      <c r="J42" s="52"/>
      <c r="K42" s="52">
        <v>14000</v>
      </c>
      <c r="L42" s="52">
        <v>92900</v>
      </c>
      <c r="M42" s="52"/>
      <c r="N42" s="52"/>
      <c r="O42" s="52"/>
      <c r="P42" s="52"/>
      <c r="Q42" s="52">
        <v>17700</v>
      </c>
      <c r="R42" s="94">
        <f t="shared" si="26"/>
        <v>143134.69500000001</v>
      </c>
      <c r="S42" s="147">
        <f t="shared" si="17"/>
        <v>145195.834608</v>
      </c>
    </row>
    <row r="43" spans="1:19" ht="18" customHeight="1" x14ac:dyDescent="0.25">
      <c r="A43" s="65" t="s">
        <v>114</v>
      </c>
      <c r="B43" s="13" t="s">
        <v>91</v>
      </c>
      <c r="C43" s="14" t="s">
        <v>92</v>
      </c>
      <c r="D43" s="12">
        <v>7600</v>
      </c>
      <c r="E43" s="94">
        <f t="shared" si="11"/>
        <v>130</v>
      </c>
      <c r="F43" s="91">
        <f t="shared" si="25"/>
        <v>7730</v>
      </c>
      <c r="G43" s="52">
        <v>7730</v>
      </c>
      <c r="H43" s="91">
        <f t="shared" si="15"/>
        <v>0</v>
      </c>
      <c r="I43" s="52"/>
      <c r="J43" s="52"/>
      <c r="K43" s="52"/>
      <c r="L43" s="52"/>
      <c r="M43" s="52"/>
      <c r="N43" s="52"/>
      <c r="O43" s="52"/>
      <c r="P43" s="52"/>
      <c r="Q43" s="52"/>
      <c r="R43" s="94">
        <f t="shared" si="26"/>
        <v>7842.8580000000002</v>
      </c>
      <c r="S43" s="147">
        <f t="shared" si="17"/>
        <v>7955.7951552000004</v>
      </c>
    </row>
    <row r="44" spans="1:19" ht="15.75" x14ac:dyDescent="0.25">
      <c r="A44" s="65" t="s">
        <v>121</v>
      </c>
      <c r="B44" s="13" t="s">
        <v>94</v>
      </c>
      <c r="C44" s="14" t="s">
        <v>95</v>
      </c>
      <c r="D44" s="12">
        <v>39000</v>
      </c>
      <c r="E44" s="94">
        <f t="shared" si="11"/>
        <v>-1700</v>
      </c>
      <c r="F44" s="91">
        <f t="shared" si="25"/>
        <v>37300</v>
      </c>
      <c r="G44" s="52">
        <v>18300</v>
      </c>
      <c r="H44" s="91">
        <f t="shared" si="15"/>
        <v>19000</v>
      </c>
      <c r="I44" s="52"/>
      <c r="J44" s="52"/>
      <c r="K44" s="52">
        <v>19000</v>
      </c>
      <c r="L44" s="52"/>
      <c r="M44" s="52"/>
      <c r="N44" s="52"/>
      <c r="O44" s="52"/>
      <c r="P44" s="52"/>
      <c r="Q44" s="52"/>
      <c r="R44" s="94">
        <f t="shared" si="26"/>
        <v>37844.58</v>
      </c>
      <c r="S44" s="147">
        <f t="shared" si="17"/>
        <v>38389.541952</v>
      </c>
    </row>
    <row r="45" spans="1:19" ht="15" customHeight="1" x14ac:dyDescent="0.25">
      <c r="A45" s="65"/>
      <c r="B45" s="15" t="s">
        <v>96</v>
      </c>
      <c r="C45" s="182" t="s">
        <v>97</v>
      </c>
      <c r="D45" s="17">
        <f>D46</f>
        <v>0</v>
      </c>
      <c r="E45" s="4">
        <f t="shared" si="11"/>
        <v>660</v>
      </c>
      <c r="F45" s="17">
        <f>G45+H45</f>
        <v>660</v>
      </c>
      <c r="G45" s="17">
        <f>G46</f>
        <v>660</v>
      </c>
      <c r="H45" s="17">
        <f t="shared" si="15"/>
        <v>0</v>
      </c>
      <c r="I45" s="17">
        <f>I46</f>
        <v>0</v>
      </c>
      <c r="J45" s="17">
        <f t="shared" ref="J45:Q45" si="27">J46</f>
        <v>0</v>
      </c>
      <c r="K45" s="17">
        <f t="shared" si="27"/>
        <v>0</v>
      </c>
      <c r="L45" s="17">
        <f t="shared" si="27"/>
        <v>0</v>
      </c>
      <c r="M45" s="17">
        <f t="shared" si="27"/>
        <v>0</v>
      </c>
      <c r="N45" s="17">
        <f t="shared" si="27"/>
        <v>0</v>
      </c>
      <c r="O45" s="17">
        <f t="shared" si="27"/>
        <v>0</v>
      </c>
      <c r="P45" s="17">
        <f t="shared" si="27"/>
        <v>0</v>
      </c>
      <c r="Q45" s="17">
        <f t="shared" si="27"/>
        <v>0</v>
      </c>
      <c r="R45" s="4">
        <f>R46</f>
        <v>669.63599999999997</v>
      </c>
      <c r="S45" s="146">
        <f t="shared" si="17"/>
        <v>679.27875840000002</v>
      </c>
    </row>
    <row r="46" spans="1:19" ht="15.75" x14ac:dyDescent="0.25">
      <c r="A46" s="65" t="s">
        <v>126</v>
      </c>
      <c r="B46" s="13" t="s">
        <v>98</v>
      </c>
      <c r="C46" s="18" t="s">
        <v>99</v>
      </c>
      <c r="D46" s="12">
        <v>0</v>
      </c>
      <c r="E46" s="94">
        <f t="shared" si="11"/>
        <v>660</v>
      </c>
      <c r="F46" s="12">
        <f>G46+H46</f>
        <v>660</v>
      </c>
      <c r="G46" s="52">
        <v>660</v>
      </c>
      <c r="H46" s="91">
        <f t="shared" si="15"/>
        <v>0</v>
      </c>
      <c r="I46" s="52"/>
      <c r="J46" s="52"/>
      <c r="K46" s="52"/>
      <c r="L46" s="52"/>
      <c r="M46" s="52"/>
      <c r="N46" s="52"/>
      <c r="O46" s="52"/>
      <c r="P46" s="52"/>
      <c r="Q46" s="52"/>
      <c r="R46" s="94">
        <f>(F46*1.46%)+F46</f>
        <v>669.63599999999997</v>
      </c>
      <c r="S46" s="147">
        <f t="shared" si="17"/>
        <v>679.27875840000002</v>
      </c>
    </row>
    <row r="47" spans="1:19" ht="15.75" x14ac:dyDescent="0.25">
      <c r="A47" s="65"/>
      <c r="B47" s="15" t="s">
        <v>100</v>
      </c>
      <c r="C47" s="182" t="s">
        <v>101</v>
      </c>
      <c r="D47" s="17">
        <f>D48+D49+D50+D51+D52+D53</f>
        <v>58264</v>
      </c>
      <c r="E47" s="4">
        <f t="shared" si="11"/>
        <v>5986</v>
      </c>
      <c r="F47" s="17">
        <f>G47+H47</f>
        <v>64250</v>
      </c>
      <c r="G47" s="17">
        <f>SUM(G48:G53)</f>
        <v>34750</v>
      </c>
      <c r="H47" s="17">
        <f t="shared" si="15"/>
        <v>29500</v>
      </c>
      <c r="I47" s="17">
        <f>I48+I49+I50+I51+I52+I53</f>
        <v>0</v>
      </c>
      <c r="J47" s="17">
        <f t="shared" ref="J47:Q47" si="28">J48+J49+J50+J51+J52+J53</f>
        <v>0</v>
      </c>
      <c r="K47" s="17">
        <f t="shared" si="28"/>
        <v>21000</v>
      </c>
      <c r="L47" s="17">
        <f t="shared" si="28"/>
        <v>8500</v>
      </c>
      <c r="M47" s="17">
        <f t="shared" si="28"/>
        <v>0</v>
      </c>
      <c r="N47" s="17">
        <f t="shared" si="28"/>
        <v>0</v>
      </c>
      <c r="O47" s="17">
        <f t="shared" si="28"/>
        <v>0</v>
      </c>
      <c r="P47" s="17">
        <f t="shared" si="28"/>
        <v>0</v>
      </c>
      <c r="Q47" s="17">
        <f t="shared" si="28"/>
        <v>0</v>
      </c>
      <c r="R47" s="4">
        <f>R48+R49+R50+R51+R52+R53</f>
        <v>65188.05</v>
      </c>
      <c r="S47" s="146">
        <f t="shared" si="17"/>
        <v>66126.757920000004</v>
      </c>
    </row>
    <row r="48" spans="1:19" ht="17.25" customHeight="1" x14ac:dyDescent="0.25">
      <c r="A48" s="65" t="s">
        <v>129</v>
      </c>
      <c r="B48" s="13">
        <v>3291</v>
      </c>
      <c r="C48" s="18" t="s">
        <v>102</v>
      </c>
      <c r="D48" s="12">
        <v>0</v>
      </c>
      <c r="E48" s="94">
        <f t="shared" si="11"/>
        <v>0</v>
      </c>
      <c r="F48" s="91">
        <f t="shared" ref="F48:F53" si="29">G48+H48</f>
        <v>0</v>
      </c>
      <c r="G48" s="52">
        <v>0</v>
      </c>
      <c r="H48" s="91">
        <f t="shared" si="15"/>
        <v>0</v>
      </c>
      <c r="I48" s="52"/>
      <c r="J48" s="52"/>
      <c r="K48" s="52"/>
      <c r="L48" s="52"/>
      <c r="M48" s="52"/>
      <c r="N48" s="52"/>
      <c r="O48" s="52"/>
      <c r="P48" s="52"/>
      <c r="Q48" s="52"/>
      <c r="R48" s="94">
        <f>(F48*1.46%)+F48</f>
        <v>0</v>
      </c>
      <c r="S48" s="147">
        <f t="shared" si="17"/>
        <v>0</v>
      </c>
    </row>
    <row r="49" spans="1:19" ht="17.25" customHeight="1" x14ac:dyDescent="0.25">
      <c r="A49" s="65" t="s">
        <v>136</v>
      </c>
      <c r="B49" s="13" t="s">
        <v>104</v>
      </c>
      <c r="C49" s="18" t="s">
        <v>105</v>
      </c>
      <c r="D49" s="12">
        <v>22364</v>
      </c>
      <c r="E49" s="94">
        <f t="shared" si="11"/>
        <v>336</v>
      </c>
      <c r="F49" s="91">
        <f t="shared" si="29"/>
        <v>22700</v>
      </c>
      <c r="G49" s="52">
        <v>22600</v>
      </c>
      <c r="H49" s="91">
        <f t="shared" si="15"/>
        <v>100</v>
      </c>
      <c r="I49" s="52"/>
      <c r="J49" s="52"/>
      <c r="K49" s="52"/>
      <c r="L49" s="52">
        <v>100</v>
      </c>
      <c r="M49" s="52"/>
      <c r="N49" s="52"/>
      <c r="O49" s="52"/>
      <c r="P49" s="52"/>
      <c r="Q49" s="52"/>
      <c r="R49" s="94">
        <f t="shared" ref="R49:R53" si="30">(F49*1.46%)+F49</f>
        <v>23031.42</v>
      </c>
      <c r="S49" s="147">
        <f t="shared" si="17"/>
        <v>23363.072447999999</v>
      </c>
    </row>
    <row r="50" spans="1:19" ht="15.75" x14ac:dyDescent="0.25">
      <c r="A50" s="65" t="s">
        <v>141</v>
      </c>
      <c r="B50" s="13" t="s">
        <v>107</v>
      </c>
      <c r="C50" s="18" t="s">
        <v>108</v>
      </c>
      <c r="D50" s="12">
        <v>4750</v>
      </c>
      <c r="E50" s="94">
        <f t="shared" si="11"/>
        <v>-400</v>
      </c>
      <c r="F50" s="91">
        <f t="shared" si="29"/>
        <v>4350</v>
      </c>
      <c r="G50" s="52">
        <v>1050</v>
      </c>
      <c r="H50" s="91">
        <f t="shared" si="15"/>
        <v>3300</v>
      </c>
      <c r="I50" s="52"/>
      <c r="J50" s="52"/>
      <c r="K50" s="52"/>
      <c r="L50" s="52">
        <v>3300</v>
      </c>
      <c r="M50" s="52"/>
      <c r="N50" s="52"/>
      <c r="O50" s="52"/>
      <c r="P50" s="52"/>
      <c r="Q50" s="52"/>
      <c r="R50" s="94">
        <f t="shared" si="30"/>
        <v>4413.51</v>
      </c>
      <c r="S50" s="147">
        <f t="shared" si="17"/>
        <v>4477.0645439999998</v>
      </c>
    </row>
    <row r="51" spans="1:19" ht="15.75" customHeight="1" x14ac:dyDescent="0.25">
      <c r="A51" s="65" t="s">
        <v>154</v>
      </c>
      <c r="B51" s="13" t="s">
        <v>110</v>
      </c>
      <c r="C51" s="18" t="s">
        <v>111</v>
      </c>
      <c r="D51" s="12">
        <v>1650</v>
      </c>
      <c r="E51" s="94">
        <f t="shared" ref="E51:E82" si="31">F51-D51</f>
        <v>-1400</v>
      </c>
      <c r="F51" s="91">
        <f t="shared" si="29"/>
        <v>250</v>
      </c>
      <c r="G51" s="52">
        <v>250</v>
      </c>
      <c r="H51" s="91">
        <f t="shared" si="15"/>
        <v>0</v>
      </c>
      <c r="I51" s="52"/>
      <c r="J51" s="52"/>
      <c r="K51" s="52"/>
      <c r="L51" s="52"/>
      <c r="M51" s="52"/>
      <c r="N51" s="52"/>
      <c r="O51" s="52"/>
      <c r="P51" s="52"/>
      <c r="Q51" s="52"/>
      <c r="R51" s="168">
        <f t="shared" si="30"/>
        <v>253.65</v>
      </c>
      <c r="S51" s="169">
        <f t="shared" si="17"/>
        <v>257.30256000000003</v>
      </c>
    </row>
    <row r="52" spans="1:19" ht="15.75" x14ac:dyDescent="0.25">
      <c r="A52" s="65" t="s">
        <v>175</v>
      </c>
      <c r="B52" s="13" t="s">
        <v>112</v>
      </c>
      <c r="C52" s="18" t="s">
        <v>113</v>
      </c>
      <c r="D52" s="12">
        <v>500</v>
      </c>
      <c r="E52" s="168">
        <f t="shared" si="31"/>
        <v>4850</v>
      </c>
      <c r="F52" s="91">
        <f t="shared" si="29"/>
        <v>5350</v>
      </c>
      <c r="G52" s="52">
        <v>5350</v>
      </c>
      <c r="H52" s="91">
        <f t="shared" si="15"/>
        <v>0</v>
      </c>
      <c r="I52" s="52"/>
      <c r="J52" s="52"/>
      <c r="K52" s="52"/>
      <c r="L52" s="52"/>
      <c r="M52" s="52"/>
      <c r="N52" s="52"/>
      <c r="O52" s="52"/>
      <c r="P52" s="52"/>
      <c r="Q52" s="52"/>
      <c r="R52" s="168">
        <f t="shared" si="30"/>
        <v>5428.11</v>
      </c>
      <c r="S52" s="168">
        <f t="shared" si="17"/>
        <v>5506.2747839999993</v>
      </c>
    </row>
    <row r="53" spans="1:19" ht="15" customHeight="1" x14ac:dyDescent="0.25">
      <c r="A53" s="65" t="s">
        <v>182</v>
      </c>
      <c r="B53" s="13" t="s">
        <v>115</v>
      </c>
      <c r="C53" s="18" t="s">
        <v>116</v>
      </c>
      <c r="D53" s="12">
        <v>29000</v>
      </c>
      <c r="E53" s="94">
        <f t="shared" si="31"/>
        <v>2600</v>
      </c>
      <c r="F53" s="91">
        <f t="shared" si="29"/>
        <v>31600</v>
      </c>
      <c r="G53" s="52">
        <v>5500</v>
      </c>
      <c r="H53" s="91">
        <f t="shared" si="15"/>
        <v>26100</v>
      </c>
      <c r="I53" s="52"/>
      <c r="J53" s="52"/>
      <c r="K53" s="52">
        <v>21000</v>
      </c>
      <c r="L53" s="52">
        <v>5100</v>
      </c>
      <c r="M53" s="52"/>
      <c r="N53" s="52"/>
      <c r="O53" s="52"/>
      <c r="P53" s="52"/>
      <c r="Q53" s="52"/>
      <c r="R53" s="94">
        <f t="shared" si="30"/>
        <v>32061.360000000001</v>
      </c>
      <c r="S53" s="147">
        <f t="shared" si="17"/>
        <v>32523.043583999999</v>
      </c>
    </row>
    <row r="54" spans="1:19" ht="17.25" customHeight="1" x14ac:dyDescent="0.25">
      <c r="A54" s="65"/>
      <c r="B54" s="15" t="s">
        <v>117</v>
      </c>
      <c r="C54" s="19" t="s">
        <v>118</v>
      </c>
      <c r="D54" s="17">
        <f>D55</f>
        <v>8500</v>
      </c>
      <c r="E54" s="4">
        <f t="shared" si="31"/>
        <v>1617</v>
      </c>
      <c r="F54" s="17">
        <f>G54+H54</f>
        <v>10117</v>
      </c>
      <c r="G54" s="17">
        <f>G55</f>
        <v>6700</v>
      </c>
      <c r="H54" s="17">
        <f t="shared" ref="H54:H85" si="32">I54+J54+K54+L54+M54+N54+O54+P54</f>
        <v>3417</v>
      </c>
      <c r="I54" s="17">
        <f>I55</f>
        <v>0</v>
      </c>
      <c r="J54" s="17">
        <f t="shared" ref="J54:Q54" si="33">J55</f>
        <v>7</v>
      </c>
      <c r="K54" s="17">
        <f t="shared" si="33"/>
        <v>410</v>
      </c>
      <c r="L54" s="17">
        <f t="shared" si="33"/>
        <v>3000</v>
      </c>
      <c r="M54" s="17">
        <f t="shared" si="33"/>
        <v>0</v>
      </c>
      <c r="N54" s="17">
        <f t="shared" si="33"/>
        <v>0</v>
      </c>
      <c r="O54" s="17">
        <f t="shared" si="33"/>
        <v>0</v>
      </c>
      <c r="P54" s="17">
        <f t="shared" si="33"/>
        <v>0</v>
      </c>
      <c r="Q54" s="17">
        <f t="shared" si="33"/>
        <v>0</v>
      </c>
      <c r="R54" s="4">
        <f>R55</f>
        <v>10264.708200000001</v>
      </c>
      <c r="S54" s="146">
        <f t="shared" ref="S54:S85" si="34">(R54*1.44%)+R54</f>
        <v>10412.519998080001</v>
      </c>
    </row>
    <row r="55" spans="1:19" ht="16.5" customHeight="1" x14ac:dyDescent="0.25">
      <c r="A55" s="65"/>
      <c r="B55" s="15" t="s">
        <v>119</v>
      </c>
      <c r="C55" s="19" t="s">
        <v>120</v>
      </c>
      <c r="D55" s="17">
        <f>D56+D57+D58+D59</f>
        <v>8500</v>
      </c>
      <c r="E55" s="4">
        <f t="shared" si="31"/>
        <v>1617</v>
      </c>
      <c r="F55" s="17">
        <f>G55+H55</f>
        <v>10117</v>
      </c>
      <c r="G55" s="17">
        <f>SUM(G56:G59)</f>
        <v>6700</v>
      </c>
      <c r="H55" s="17">
        <f t="shared" si="32"/>
        <v>3417</v>
      </c>
      <c r="I55" s="17">
        <f>I56+I57+I58+I59</f>
        <v>0</v>
      </c>
      <c r="J55" s="17">
        <f t="shared" ref="J55:Q55" si="35">J56+J57+J58+J59</f>
        <v>7</v>
      </c>
      <c r="K55" s="17">
        <f t="shared" si="35"/>
        <v>410</v>
      </c>
      <c r="L55" s="17">
        <f t="shared" si="35"/>
        <v>3000</v>
      </c>
      <c r="M55" s="17">
        <f t="shared" si="35"/>
        <v>0</v>
      </c>
      <c r="N55" s="17">
        <f t="shared" si="35"/>
        <v>0</v>
      </c>
      <c r="O55" s="17">
        <f t="shared" si="35"/>
        <v>0</v>
      </c>
      <c r="P55" s="17">
        <f t="shared" si="35"/>
        <v>0</v>
      </c>
      <c r="Q55" s="17">
        <f t="shared" si="35"/>
        <v>0</v>
      </c>
      <c r="R55" s="4">
        <f>R56+R57+R58+R59</f>
        <v>10264.708200000001</v>
      </c>
      <c r="S55" s="146">
        <f t="shared" si="34"/>
        <v>10412.519998080001</v>
      </c>
    </row>
    <row r="56" spans="1:19" ht="18" customHeight="1" x14ac:dyDescent="0.25">
      <c r="A56" s="65" t="s">
        <v>186</v>
      </c>
      <c r="B56" s="13" t="s">
        <v>122</v>
      </c>
      <c r="C56" s="18" t="s">
        <v>123</v>
      </c>
      <c r="D56" s="12">
        <v>4400</v>
      </c>
      <c r="E56" s="94">
        <f t="shared" si="31"/>
        <v>510</v>
      </c>
      <c r="F56" s="91">
        <f t="shared" ref="F56:F59" si="36">G56+H56</f>
        <v>4910</v>
      </c>
      <c r="G56" s="52">
        <v>4900</v>
      </c>
      <c r="H56" s="91">
        <f t="shared" si="32"/>
        <v>10</v>
      </c>
      <c r="I56" s="52"/>
      <c r="J56" s="52"/>
      <c r="K56" s="52">
        <v>10</v>
      </c>
      <c r="L56" s="52"/>
      <c r="M56" s="52"/>
      <c r="N56" s="52"/>
      <c r="O56" s="52"/>
      <c r="P56" s="52"/>
      <c r="Q56" s="52"/>
      <c r="R56" s="94">
        <f>(F56*1.46%)+F56</f>
        <v>4981.6859999999997</v>
      </c>
      <c r="S56" s="169">
        <f t="shared" si="34"/>
        <v>5053.4222783999994</v>
      </c>
    </row>
    <row r="57" spans="1:19" ht="31.5" x14ac:dyDescent="0.25">
      <c r="A57" s="66" t="s">
        <v>189</v>
      </c>
      <c r="B57" s="25" t="s">
        <v>124</v>
      </c>
      <c r="C57" s="30" t="s">
        <v>125</v>
      </c>
      <c r="D57" s="12">
        <v>4000</v>
      </c>
      <c r="E57" s="94">
        <f t="shared" si="31"/>
        <v>-593</v>
      </c>
      <c r="F57" s="91">
        <f t="shared" si="36"/>
        <v>3407</v>
      </c>
      <c r="G57" s="52">
        <v>0</v>
      </c>
      <c r="H57" s="91">
        <f t="shared" si="32"/>
        <v>3407</v>
      </c>
      <c r="I57" s="52"/>
      <c r="J57" s="52">
        <v>7</v>
      </c>
      <c r="K57" s="52">
        <v>400</v>
      </c>
      <c r="L57" s="52">
        <v>3000</v>
      </c>
      <c r="M57" s="52"/>
      <c r="N57" s="52"/>
      <c r="O57" s="52"/>
      <c r="P57" s="52"/>
      <c r="Q57" s="52"/>
      <c r="R57" s="94">
        <f t="shared" ref="R57:R59" si="37">(F57*1.46%)+F57</f>
        <v>3456.7422000000001</v>
      </c>
      <c r="S57" s="168">
        <f t="shared" si="34"/>
        <v>3506.5192876800002</v>
      </c>
    </row>
    <row r="58" spans="1:19" ht="14.25" customHeight="1" x14ac:dyDescent="0.25">
      <c r="A58" s="66" t="s">
        <v>34</v>
      </c>
      <c r="B58" s="10" t="s">
        <v>127</v>
      </c>
      <c r="C58" s="11" t="s">
        <v>128</v>
      </c>
      <c r="D58" s="12">
        <v>100</v>
      </c>
      <c r="E58" s="94">
        <f t="shared" si="31"/>
        <v>1700</v>
      </c>
      <c r="F58" s="91">
        <f t="shared" si="36"/>
        <v>1800</v>
      </c>
      <c r="G58" s="52">
        <v>1800</v>
      </c>
      <c r="H58" s="91">
        <f t="shared" si="32"/>
        <v>0</v>
      </c>
      <c r="I58" s="52"/>
      <c r="J58" s="52"/>
      <c r="K58" s="52"/>
      <c r="L58" s="52"/>
      <c r="M58" s="52"/>
      <c r="N58" s="52"/>
      <c r="O58" s="52"/>
      <c r="P58" s="52"/>
      <c r="Q58" s="52"/>
      <c r="R58" s="94">
        <f t="shared" si="37"/>
        <v>1826.28</v>
      </c>
      <c r="S58" s="168">
        <f t="shared" si="34"/>
        <v>1852.578432</v>
      </c>
    </row>
    <row r="59" spans="1:19" ht="16.5" customHeight="1" x14ac:dyDescent="0.25">
      <c r="A59" s="66" t="s">
        <v>201</v>
      </c>
      <c r="B59" s="25" t="s">
        <v>130</v>
      </c>
      <c r="C59" s="30" t="s">
        <v>131</v>
      </c>
      <c r="D59" s="12">
        <v>0</v>
      </c>
      <c r="E59" s="94">
        <f t="shared" si="31"/>
        <v>0</v>
      </c>
      <c r="F59" s="91">
        <f t="shared" si="36"/>
        <v>0</v>
      </c>
      <c r="G59" s="52">
        <v>0</v>
      </c>
      <c r="H59" s="91">
        <f t="shared" si="32"/>
        <v>0</v>
      </c>
      <c r="I59" s="52"/>
      <c r="J59" s="52"/>
      <c r="K59" s="52"/>
      <c r="L59" s="52"/>
      <c r="M59" s="52"/>
      <c r="N59" s="52"/>
      <c r="O59" s="52"/>
      <c r="P59" s="52"/>
      <c r="Q59" s="52"/>
      <c r="R59" s="94">
        <f t="shared" si="37"/>
        <v>0</v>
      </c>
      <c r="S59" s="147">
        <f t="shared" si="34"/>
        <v>0</v>
      </c>
    </row>
    <row r="60" spans="1:19" ht="32.25" customHeight="1" x14ac:dyDescent="0.25">
      <c r="A60" s="311" t="s">
        <v>132</v>
      </c>
      <c r="B60" s="312"/>
      <c r="C60" s="313"/>
      <c r="D60" s="23">
        <f>D61</f>
        <v>27200</v>
      </c>
      <c r="E60" s="4">
        <f t="shared" si="31"/>
        <v>400</v>
      </c>
      <c r="F60" s="23">
        <f t="shared" ref="F60:F72" si="38">G60+H60</f>
        <v>27600</v>
      </c>
      <c r="G60" s="23">
        <f>G61</f>
        <v>0</v>
      </c>
      <c r="H60" s="17">
        <f t="shared" si="32"/>
        <v>27600</v>
      </c>
      <c r="I60" s="23">
        <f>I61</f>
        <v>0</v>
      </c>
      <c r="J60" s="23">
        <f t="shared" ref="J60:Q60" si="39">J61</f>
        <v>0</v>
      </c>
      <c r="K60" s="23">
        <f t="shared" si="39"/>
        <v>7800</v>
      </c>
      <c r="L60" s="23">
        <f t="shared" si="39"/>
        <v>15700</v>
      </c>
      <c r="M60" s="23">
        <f t="shared" si="39"/>
        <v>0</v>
      </c>
      <c r="N60" s="23">
        <f t="shared" si="39"/>
        <v>0</v>
      </c>
      <c r="O60" s="23">
        <f t="shared" si="39"/>
        <v>4100</v>
      </c>
      <c r="P60" s="23">
        <f t="shared" si="39"/>
        <v>0</v>
      </c>
      <c r="Q60" s="23">
        <f t="shared" si="39"/>
        <v>12500</v>
      </c>
      <c r="R60" s="4">
        <f>R61</f>
        <v>28002.959999999999</v>
      </c>
      <c r="S60" s="146">
        <f t="shared" si="34"/>
        <v>28406.202623999998</v>
      </c>
    </row>
    <row r="61" spans="1:19" ht="17.25" customHeight="1" x14ac:dyDescent="0.25">
      <c r="A61" s="67"/>
      <c r="B61" s="24">
        <v>4</v>
      </c>
      <c r="C61" s="37" t="s">
        <v>133</v>
      </c>
      <c r="D61" s="7">
        <f>D62+D78</f>
        <v>27200</v>
      </c>
      <c r="E61" s="4">
        <f t="shared" si="31"/>
        <v>400</v>
      </c>
      <c r="F61" s="7">
        <f t="shared" si="38"/>
        <v>27600</v>
      </c>
      <c r="G61" s="7">
        <f>G62+G78</f>
        <v>0</v>
      </c>
      <c r="H61" s="17">
        <f t="shared" si="32"/>
        <v>27600</v>
      </c>
      <c r="I61" s="7">
        <f t="shared" ref="I61:Q61" si="40">I62+I78</f>
        <v>0</v>
      </c>
      <c r="J61" s="7">
        <f t="shared" si="40"/>
        <v>0</v>
      </c>
      <c r="K61" s="7">
        <f t="shared" si="40"/>
        <v>7800</v>
      </c>
      <c r="L61" s="7">
        <f t="shared" si="40"/>
        <v>15700</v>
      </c>
      <c r="M61" s="7">
        <f t="shared" si="40"/>
        <v>0</v>
      </c>
      <c r="N61" s="7">
        <f t="shared" si="40"/>
        <v>0</v>
      </c>
      <c r="O61" s="7">
        <f t="shared" si="40"/>
        <v>4100</v>
      </c>
      <c r="P61" s="7">
        <f t="shared" si="40"/>
        <v>0</v>
      </c>
      <c r="Q61" s="7">
        <f t="shared" si="40"/>
        <v>12500</v>
      </c>
      <c r="R61" s="4">
        <f>R62+R68</f>
        <v>28002.959999999999</v>
      </c>
      <c r="S61" s="146">
        <f t="shared" si="34"/>
        <v>28406.202623999998</v>
      </c>
    </row>
    <row r="62" spans="1:19" ht="17.25" customHeight="1" x14ac:dyDescent="0.25">
      <c r="A62" s="67"/>
      <c r="B62" s="24">
        <v>42</v>
      </c>
      <c r="C62" s="37" t="s">
        <v>134</v>
      </c>
      <c r="D62" s="7">
        <f>D63+D65+D73+D75</f>
        <v>27200</v>
      </c>
      <c r="E62" s="4">
        <f t="shared" si="31"/>
        <v>400</v>
      </c>
      <c r="F62" s="7">
        <f t="shared" si="38"/>
        <v>27600</v>
      </c>
      <c r="G62" s="7">
        <f>G63+G65+G73+G75</f>
        <v>0</v>
      </c>
      <c r="H62" s="17">
        <f t="shared" si="32"/>
        <v>27600</v>
      </c>
      <c r="I62" s="7">
        <f t="shared" ref="I62:R62" si="41">I63+I65+I73+I75</f>
        <v>0</v>
      </c>
      <c r="J62" s="7">
        <f t="shared" si="41"/>
        <v>0</v>
      </c>
      <c r="K62" s="7">
        <f t="shared" si="41"/>
        <v>7800</v>
      </c>
      <c r="L62" s="7">
        <f t="shared" si="41"/>
        <v>15700</v>
      </c>
      <c r="M62" s="7">
        <f t="shared" si="41"/>
        <v>0</v>
      </c>
      <c r="N62" s="7">
        <f t="shared" si="41"/>
        <v>0</v>
      </c>
      <c r="O62" s="7">
        <f t="shared" si="41"/>
        <v>4100</v>
      </c>
      <c r="P62" s="7">
        <f t="shared" si="41"/>
        <v>0</v>
      </c>
      <c r="Q62" s="7">
        <f t="shared" si="41"/>
        <v>12500</v>
      </c>
      <c r="R62" s="4">
        <f t="shared" si="41"/>
        <v>28002.959999999999</v>
      </c>
      <c r="S62" s="146">
        <f t="shared" si="34"/>
        <v>28406.202623999998</v>
      </c>
    </row>
    <row r="63" spans="1:19" ht="18.75" customHeight="1" x14ac:dyDescent="0.25">
      <c r="A63" s="67"/>
      <c r="B63" s="24">
        <v>421</v>
      </c>
      <c r="C63" s="9" t="s">
        <v>135</v>
      </c>
      <c r="D63" s="7">
        <f>D64</f>
        <v>0</v>
      </c>
      <c r="E63" s="4">
        <f t="shared" si="31"/>
        <v>0</v>
      </c>
      <c r="F63" s="7">
        <f t="shared" si="38"/>
        <v>0</v>
      </c>
      <c r="G63" s="7">
        <f>G64</f>
        <v>0</v>
      </c>
      <c r="H63" s="17">
        <f t="shared" si="32"/>
        <v>0</v>
      </c>
      <c r="I63" s="7">
        <f>I64</f>
        <v>0</v>
      </c>
      <c r="J63" s="7">
        <f t="shared" ref="J63:Q63" si="42">J64</f>
        <v>0</v>
      </c>
      <c r="K63" s="7">
        <f t="shared" si="42"/>
        <v>0</v>
      </c>
      <c r="L63" s="7">
        <f t="shared" si="42"/>
        <v>0</v>
      </c>
      <c r="M63" s="7">
        <f t="shared" si="42"/>
        <v>0</v>
      </c>
      <c r="N63" s="7">
        <f t="shared" si="42"/>
        <v>0</v>
      </c>
      <c r="O63" s="7">
        <f t="shared" si="42"/>
        <v>0</v>
      </c>
      <c r="P63" s="7">
        <f t="shared" si="42"/>
        <v>0</v>
      </c>
      <c r="Q63" s="7">
        <f t="shared" si="42"/>
        <v>0</v>
      </c>
      <c r="R63" s="4">
        <f>R64</f>
        <v>0</v>
      </c>
      <c r="S63" s="146">
        <f t="shared" si="34"/>
        <v>0</v>
      </c>
    </row>
    <row r="64" spans="1:19" ht="16.5" customHeight="1" x14ac:dyDescent="0.25">
      <c r="A64" s="68" t="s">
        <v>117</v>
      </c>
      <c r="B64" s="25" t="s">
        <v>137</v>
      </c>
      <c r="C64" s="26" t="s">
        <v>138</v>
      </c>
      <c r="D64" s="12">
        <v>0</v>
      </c>
      <c r="E64" s="94">
        <f t="shared" si="31"/>
        <v>0</v>
      </c>
      <c r="F64" s="187">
        <f t="shared" si="38"/>
        <v>0</v>
      </c>
      <c r="G64" s="52">
        <v>0</v>
      </c>
      <c r="H64" s="91">
        <f t="shared" si="32"/>
        <v>0</v>
      </c>
      <c r="I64" s="52"/>
      <c r="J64" s="52"/>
      <c r="K64" s="52"/>
      <c r="L64" s="52"/>
      <c r="M64" s="52"/>
      <c r="N64" s="52"/>
      <c r="O64" s="52"/>
      <c r="P64" s="52"/>
      <c r="Q64" s="52"/>
      <c r="R64" s="94">
        <f>(F64*1.46%)+F64</f>
        <v>0</v>
      </c>
      <c r="S64" s="147">
        <f t="shared" si="34"/>
        <v>0</v>
      </c>
    </row>
    <row r="65" spans="1:19" ht="16.5" customHeight="1" x14ac:dyDescent="0.25">
      <c r="A65" s="68"/>
      <c r="B65" s="27" t="s">
        <v>139</v>
      </c>
      <c r="C65" s="9" t="s">
        <v>140</v>
      </c>
      <c r="D65" s="28">
        <f>D66+D67+D68+D69+D70+D71+D72</f>
        <v>27200</v>
      </c>
      <c r="E65" s="4">
        <f t="shared" si="31"/>
        <v>400</v>
      </c>
      <c r="F65" s="28">
        <f t="shared" si="38"/>
        <v>27600</v>
      </c>
      <c r="G65" s="28">
        <f>SUM(G66:G72)</f>
        <v>0</v>
      </c>
      <c r="H65" s="17">
        <f t="shared" si="32"/>
        <v>27600</v>
      </c>
      <c r="I65" s="28">
        <f>I66+I67+I68+I69+I71+I72</f>
        <v>0</v>
      </c>
      <c r="J65" s="28">
        <f t="shared" ref="J65:Q65" si="43">J66+J67+J68+J69+J71+J72</f>
        <v>0</v>
      </c>
      <c r="K65" s="28">
        <f t="shared" si="43"/>
        <v>7800</v>
      </c>
      <c r="L65" s="28">
        <f t="shared" si="43"/>
        <v>15700</v>
      </c>
      <c r="M65" s="28">
        <f t="shared" si="43"/>
        <v>0</v>
      </c>
      <c r="N65" s="28">
        <f t="shared" si="43"/>
        <v>0</v>
      </c>
      <c r="O65" s="28">
        <f t="shared" si="43"/>
        <v>4100</v>
      </c>
      <c r="P65" s="28">
        <f t="shared" si="43"/>
        <v>0</v>
      </c>
      <c r="Q65" s="28">
        <f t="shared" si="43"/>
        <v>12500</v>
      </c>
      <c r="R65" s="4">
        <f>R66+R67+R68+R69+R70+R71+R72</f>
        <v>28002.959999999999</v>
      </c>
      <c r="S65" s="146">
        <f t="shared" si="34"/>
        <v>28406.202623999998</v>
      </c>
    </row>
    <row r="66" spans="1:19" ht="15.75" x14ac:dyDescent="0.25">
      <c r="A66" s="68" t="s">
        <v>206</v>
      </c>
      <c r="B66" s="29" t="s">
        <v>142</v>
      </c>
      <c r="C66" s="30" t="s">
        <v>143</v>
      </c>
      <c r="D66" s="12">
        <v>17780</v>
      </c>
      <c r="E66" s="94">
        <f t="shared" si="31"/>
        <v>-1300</v>
      </c>
      <c r="F66" s="188">
        <f t="shared" si="38"/>
        <v>16480</v>
      </c>
      <c r="G66" s="52">
        <v>0</v>
      </c>
      <c r="H66" s="91">
        <f t="shared" si="32"/>
        <v>16480</v>
      </c>
      <c r="I66" s="52"/>
      <c r="J66" s="52"/>
      <c r="K66" s="52">
        <v>600</v>
      </c>
      <c r="L66" s="52">
        <v>15700</v>
      </c>
      <c r="M66" s="52"/>
      <c r="N66" s="52"/>
      <c r="O66" s="52">
        <v>180</v>
      </c>
      <c r="P66" s="52"/>
      <c r="Q66" s="52">
        <v>9500</v>
      </c>
      <c r="R66" s="94">
        <f>(F66*1.46%)+F66</f>
        <v>16720.608</v>
      </c>
      <c r="S66" s="147">
        <f t="shared" si="34"/>
        <v>16961.384755200001</v>
      </c>
    </row>
    <row r="67" spans="1:19" ht="15.75" customHeight="1" x14ac:dyDescent="0.25">
      <c r="A67" s="68" t="s">
        <v>207</v>
      </c>
      <c r="B67" s="29" t="s">
        <v>144</v>
      </c>
      <c r="C67" s="30" t="s">
        <v>145</v>
      </c>
      <c r="D67" s="12">
        <v>0</v>
      </c>
      <c r="E67" s="94">
        <f t="shared" si="31"/>
        <v>0</v>
      </c>
      <c r="F67" s="188">
        <f t="shared" si="38"/>
        <v>0</v>
      </c>
      <c r="G67" s="52">
        <v>0</v>
      </c>
      <c r="H67" s="91">
        <f t="shared" si="32"/>
        <v>0</v>
      </c>
      <c r="I67" s="52"/>
      <c r="J67" s="52"/>
      <c r="K67" s="52"/>
      <c r="L67" s="52"/>
      <c r="M67" s="52"/>
      <c r="N67" s="52"/>
      <c r="O67" s="52"/>
      <c r="P67" s="52"/>
      <c r="Q67" s="52"/>
      <c r="R67" s="94">
        <f t="shared" ref="R67:R72" si="44">(F67*1.46%)+F67</f>
        <v>0</v>
      </c>
      <c r="S67" s="147">
        <f t="shared" si="34"/>
        <v>0</v>
      </c>
    </row>
    <row r="68" spans="1:19" ht="14.25" customHeight="1" x14ac:dyDescent="0.25">
      <c r="A68" s="68" t="s">
        <v>209</v>
      </c>
      <c r="B68" s="29" t="s">
        <v>146</v>
      </c>
      <c r="C68" s="30" t="s">
        <v>147</v>
      </c>
      <c r="D68" s="12">
        <v>0</v>
      </c>
      <c r="E68" s="94">
        <f t="shared" si="31"/>
        <v>0</v>
      </c>
      <c r="F68" s="188">
        <f t="shared" si="38"/>
        <v>0</v>
      </c>
      <c r="G68" s="52">
        <v>0</v>
      </c>
      <c r="H68" s="91">
        <f t="shared" si="32"/>
        <v>0</v>
      </c>
      <c r="I68" s="52"/>
      <c r="J68" s="52"/>
      <c r="K68" s="52"/>
      <c r="L68" s="52"/>
      <c r="M68" s="52"/>
      <c r="N68" s="52"/>
      <c r="O68" s="52"/>
      <c r="P68" s="52"/>
      <c r="Q68" s="52"/>
      <c r="R68" s="94">
        <f t="shared" si="44"/>
        <v>0</v>
      </c>
      <c r="S68" s="147">
        <f t="shared" si="34"/>
        <v>0</v>
      </c>
    </row>
    <row r="69" spans="1:19" ht="15.75" customHeight="1" x14ac:dyDescent="0.25">
      <c r="A69" s="68" t="s">
        <v>216</v>
      </c>
      <c r="B69" s="29" t="s">
        <v>148</v>
      </c>
      <c r="C69" s="30" t="s">
        <v>149</v>
      </c>
      <c r="D69" s="12">
        <v>0</v>
      </c>
      <c r="E69" s="94">
        <f t="shared" si="31"/>
        <v>0</v>
      </c>
      <c r="F69" s="188">
        <f t="shared" si="38"/>
        <v>0</v>
      </c>
      <c r="G69" s="52">
        <v>0</v>
      </c>
      <c r="H69" s="91">
        <f t="shared" si="32"/>
        <v>0</v>
      </c>
      <c r="I69" s="52"/>
      <c r="J69" s="52"/>
      <c r="K69" s="52"/>
      <c r="L69" s="52"/>
      <c r="M69" s="52"/>
      <c r="N69" s="52"/>
      <c r="O69" s="52"/>
      <c r="P69" s="52"/>
      <c r="Q69" s="52"/>
      <c r="R69" s="94">
        <f t="shared" si="44"/>
        <v>0</v>
      </c>
      <c r="S69" s="147">
        <f t="shared" si="34"/>
        <v>0</v>
      </c>
    </row>
    <row r="70" spans="1:19" ht="15.75" customHeight="1" x14ac:dyDescent="0.25">
      <c r="A70" s="68" t="s">
        <v>219</v>
      </c>
      <c r="B70" s="29" t="s">
        <v>150</v>
      </c>
      <c r="C70" s="30" t="s">
        <v>151</v>
      </c>
      <c r="D70" s="12">
        <v>0</v>
      </c>
      <c r="E70" s="94">
        <f t="shared" si="31"/>
        <v>0</v>
      </c>
      <c r="F70" s="188">
        <f t="shared" si="38"/>
        <v>0</v>
      </c>
      <c r="G70" s="52">
        <v>0</v>
      </c>
      <c r="H70" s="91">
        <f t="shared" si="32"/>
        <v>0</v>
      </c>
      <c r="I70" s="52"/>
      <c r="J70" s="52"/>
      <c r="K70" s="52"/>
      <c r="L70" s="52"/>
      <c r="M70" s="52"/>
      <c r="N70" s="52"/>
      <c r="O70" s="52"/>
      <c r="P70" s="52"/>
      <c r="Q70" s="52"/>
      <c r="R70" s="94">
        <f t="shared" si="44"/>
        <v>0</v>
      </c>
      <c r="S70" s="147">
        <f t="shared" si="34"/>
        <v>0</v>
      </c>
    </row>
    <row r="71" spans="1:19" ht="17.25" customHeight="1" x14ac:dyDescent="0.25">
      <c r="A71" s="68" t="s">
        <v>220</v>
      </c>
      <c r="B71" s="29" t="s">
        <v>152</v>
      </c>
      <c r="C71" s="30" t="s">
        <v>153</v>
      </c>
      <c r="D71" s="12">
        <v>0</v>
      </c>
      <c r="E71" s="94">
        <f t="shared" si="31"/>
        <v>0</v>
      </c>
      <c r="F71" s="188">
        <f t="shared" si="38"/>
        <v>0</v>
      </c>
      <c r="G71" s="52">
        <v>0</v>
      </c>
      <c r="H71" s="91">
        <f t="shared" si="32"/>
        <v>0</v>
      </c>
      <c r="I71" s="52"/>
      <c r="J71" s="52"/>
      <c r="K71" s="52"/>
      <c r="L71" s="52"/>
      <c r="M71" s="52"/>
      <c r="N71" s="52"/>
      <c r="O71" s="52"/>
      <c r="P71" s="52"/>
      <c r="Q71" s="52"/>
      <c r="R71" s="94">
        <f t="shared" si="44"/>
        <v>0</v>
      </c>
      <c r="S71" s="147">
        <f t="shared" si="34"/>
        <v>0</v>
      </c>
    </row>
    <row r="72" spans="1:19" ht="17.25" customHeight="1" x14ac:dyDescent="0.25">
      <c r="A72" s="68" t="s">
        <v>222</v>
      </c>
      <c r="B72" s="29" t="s">
        <v>155</v>
      </c>
      <c r="C72" s="30" t="s">
        <v>156</v>
      </c>
      <c r="D72" s="12">
        <v>9420</v>
      </c>
      <c r="E72" s="94">
        <f t="shared" si="31"/>
        <v>1700</v>
      </c>
      <c r="F72" s="188">
        <f t="shared" si="38"/>
        <v>11120</v>
      </c>
      <c r="G72" s="52">
        <v>0</v>
      </c>
      <c r="H72" s="91">
        <f t="shared" si="32"/>
        <v>11120</v>
      </c>
      <c r="I72" s="52"/>
      <c r="J72" s="52"/>
      <c r="K72" s="52">
        <v>7200</v>
      </c>
      <c r="L72" s="52"/>
      <c r="M72" s="52"/>
      <c r="N72" s="52"/>
      <c r="O72" s="52">
        <v>3920</v>
      </c>
      <c r="P72" s="52"/>
      <c r="Q72" s="52">
        <v>3000</v>
      </c>
      <c r="R72" s="94">
        <f t="shared" si="44"/>
        <v>11282.352000000001</v>
      </c>
      <c r="S72" s="147">
        <f t="shared" si="34"/>
        <v>11444.817868800001</v>
      </c>
    </row>
    <row r="73" spans="1:19" ht="15.75" customHeight="1" x14ac:dyDescent="0.25">
      <c r="A73" s="68"/>
      <c r="B73" s="27" t="s">
        <v>157</v>
      </c>
      <c r="C73" s="56" t="s">
        <v>158</v>
      </c>
      <c r="D73" s="41">
        <f>D74</f>
        <v>0</v>
      </c>
      <c r="E73" s="4">
        <f t="shared" si="31"/>
        <v>0</v>
      </c>
      <c r="F73" s="41">
        <f t="shared" ref="F73:F104" si="45">G73+H73</f>
        <v>0</v>
      </c>
      <c r="G73" s="41">
        <f>G74</f>
        <v>0</v>
      </c>
      <c r="H73" s="17">
        <f t="shared" si="32"/>
        <v>0</v>
      </c>
      <c r="I73" s="41">
        <f>I74</f>
        <v>0</v>
      </c>
      <c r="J73" s="41">
        <f t="shared" ref="J73:Q73" si="46">J74</f>
        <v>0</v>
      </c>
      <c r="K73" s="41">
        <f t="shared" si="46"/>
        <v>0</v>
      </c>
      <c r="L73" s="41">
        <f t="shared" si="46"/>
        <v>0</v>
      </c>
      <c r="M73" s="41">
        <f t="shared" si="46"/>
        <v>0</v>
      </c>
      <c r="N73" s="41">
        <f t="shared" si="46"/>
        <v>0</v>
      </c>
      <c r="O73" s="41">
        <f t="shared" si="46"/>
        <v>0</v>
      </c>
      <c r="P73" s="41">
        <f t="shared" si="46"/>
        <v>0</v>
      </c>
      <c r="Q73" s="41">
        <f t="shared" si="46"/>
        <v>0</v>
      </c>
      <c r="R73" s="4">
        <f>R74</f>
        <v>0</v>
      </c>
      <c r="S73" s="146">
        <f t="shared" si="34"/>
        <v>0</v>
      </c>
    </row>
    <row r="74" spans="1:19" ht="15.75" customHeight="1" x14ac:dyDescent="0.25">
      <c r="A74" s="68" t="s">
        <v>223</v>
      </c>
      <c r="B74" s="29" t="s">
        <v>159</v>
      </c>
      <c r="C74" s="30" t="s">
        <v>160</v>
      </c>
      <c r="D74" s="12">
        <v>0</v>
      </c>
      <c r="E74" s="94">
        <f t="shared" si="31"/>
        <v>0</v>
      </c>
      <c r="F74" s="12">
        <f t="shared" si="45"/>
        <v>0</v>
      </c>
      <c r="G74" s="52">
        <v>0</v>
      </c>
      <c r="H74" s="91">
        <f t="shared" si="32"/>
        <v>0</v>
      </c>
      <c r="I74" s="52"/>
      <c r="J74" s="52"/>
      <c r="K74" s="52"/>
      <c r="L74" s="52"/>
      <c r="M74" s="52"/>
      <c r="N74" s="52"/>
      <c r="O74" s="52"/>
      <c r="P74" s="52"/>
      <c r="Q74" s="52"/>
      <c r="R74" s="94">
        <f>(F74*1.46%)+F74</f>
        <v>0</v>
      </c>
      <c r="S74" s="147">
        <f t="shared" si="34"/>
        <v>0</v>
      </c>
    </row>
    <row r="75" spans="1:19" ht="15.75" x14ac:dyDescent="0.25">
      <c r="A75" s="68"/>
      <c r="B75" s="27" t="s">
        <v>161</v>
      </c>
      <c r="C75" s="56" t="s">
        <v>162</v>
      </c>
      <c r="D75" s="41">
        <f>D76+D77</f>
        <v>0</v>
      </c>
      <c r="E75" s="4">
        <f t="shared" si="31"/>
        <v>0</v>
      </c>
      <c r="F75" s="41">
        <f t="shared" si="45"/>
        <v>0</v>
      </c>
      <c r="G75" s="41">
        <f>G76+G77</f>
        <v>0</v>
      </c>
      <c r="H75" s="17">
        <f t="shared" si="32"/>
        <v>0</v>
      </c>
      <c r="I75" s="41">
        <f>I76+I77</f>
        <v>0</v>
      </c>
      <c r="J75" s="41">
        <f t="shared" ref="J75:Q75" si="47">J76+J77</f>
        <v>0</v>
      </c>
      <c r="K75" s="41">
        <f t="shared" si="47"/>
        <v>0</v>
      </c>
      <c r="L75" s="41">
        <f t="shared" si="47"/>
        <v>0</v>
      </c>
      <c r="M75" s="41">
        <f t="shared" si="47"/>
        <v>0</v>
      </c>
      <c r="N75" s="41">
        <f t="shared" si="47"/>
        <v>0</v>
      </c>
      <c r="O75" s="41">
        <f t="shared" si="47"/>
        <v>0</v>
      </c>
      <c r="P75" s="41">
        <f t="shared" si="47"/>
        <v>0</v>
      </c>
      <c r="Q75" s="41">
        <f t="shared" si="47"/>
        <v>0</v>
      </c>
      <c r="R75" s="4">
        <f>R76+R77</f>
        <v>0</v>
      </c>
      <c r="S75" s="146">
        <f t="shared" si="34"/>
        <v>0</v>
      </c>
    </row>
    <row r="76" spans="1:19" ht="15.75" x14ac:dyDescent="0.25">
      <c r="A76" s="68" t="s">
        <v>224</v>
      </c>
      <c r="B76" s="29" t="s">
        <v>163</v>
      </c>
      <c r="C76" s="30" t="s">
        <v>164</v>
      </c>
      <c r="D76" s="12">
        <v>0</v>
      </c>
      <c r="E76" s="94">
        <f t="shared" si="31"/>
        <v>0</v>
      </c>
      <c r="F76" s="12">
        <f t="shared" si="45"/>
        <v>0</v>
      </c>
      <c r="G76" s="52">
        <v>0</v>
      </c>
      <c r="H76" s="91">
        <f t="shared" si="32"/>
        <v>0</v>
      </c>
      <c r="I76" s="52"/>
      <c r="J76" s="52"/>
      <c r="K76" s="52"/>
      <c r="L76" s="52"/>
      <c r="M76" s="52"/>
      <c r="N76" s="52"/>
      <c r="O76" s="52"/>
      <c r="P76" s="52"/>
      <c r="Q76" s="52"/>
      <c r="R76" s="94">
        <f>(F76*1.46%)+F76</f>
        <v>0</v>
      </c>
      <c r="S76" s="147">
        <f t="shared" si="34"/>
        <v>0</v>
      </c>
    </row>
    <row r="77" spans="1:19" ht="15.75" x14ac:dyDescent="0.25">
      <c r="A77" s="68" t="s">
        <v>225</v>
      </c>
      <c r="B77" s="29" t="s">
        <v>165</v>
      </c>
      <c r="C77" s="30" t="s">
        <v>166</v>
      </c>
      <c r="D77" s="12">
        <v>0</v>
      </c>
      <c r="E77" s="94">
        <f t="shared" si="31"/>
        <v>0</v>
      </c>
      <c r="F77" s="12">
        <f t="shared" si="45"/>
        <v>0</v>
      </c>
      <c r="G77" s="52">
        <v>0</v>
      </c>
      <c r="H77" s="91">
        <f t="shared" si="32"/>
        <v>0</v>
      </c>
      <c r="I77" s="52"/>
      <c r="J77" s="52"/>
      <c r="K77" s="52"/>
      <c r="L77" s="52"/>
      <c r="M77" s="52"/>
      <c r="N77" s="52"/>
      <c r="O77" s="52"/>
      <c r="P77" s="52"/>
      <c r="Q77" s="52"/>
      <c r="R77" s="94">
        <f>(F77*1.46%)+F77</f>
        <v>0</v>
      </c>
      <c r="S77" s="147">
        <f t="shared" si="34"/>
        <v>0</v>
      </c>
    </row>
    <row r="78" spans="1:19" ht="31.5" x14ac:dyDescent="0.25">
      <c r="A78" s="68"/>
      <c r="B78" s="27" t="s">
        <v>167</v>
      </c>
      <c r="C78" s="56" t="s">
        <v>168</v>
      </c>
      <c r="D78" s="41">
        <f>D79+D80</f>
        <v>0</v>
      </c>
      <c r="E78" s="4">
        <f t="shared" si="31"/>
        <v>0</v>
      </c>
      <c r="F78" s="41">
        <f t="shared" si="45"/>
        <v>0</v>
      </c>
      <c r="G78" s="41">
        <f>G79+G80</f>
        <v>0</v>
      </c>
      <c r="H78" s="17">
        <f t="shared" si="32"/>
        <v>0</v>
      </c>
      <c r="I78" s="41">
        <f>I79+I80</f>
        <v>0</v>
      </c>
      <c r="J78" s="41">
        <f t="shared" ref="J78:Q78" si="48">J79+J80</f>
        <v>0</v>
      </c>
      <c r="K78" s="41">
        <f t="shared" si="48"/>
        <v>0</v>
      </c>
      <c r="L78" s="41">
        <f t="shared" si="48"/>
        <v>0</v>
      </c>
      <c r="M78" s="41">
        <f t="shared" si="48"/>
        <v>0</v>
      </c>
      <c r="N78" s="41">
        <f t="shared" si="48"/>
        <v>0</v>
      </c>
      <c r="O78" s="41">
        <f t="shared" si="48"/>
        <v>0</v>
      </c>
      <c r="P78" s="41">
        <f t="shared" si="48"/>
        <v>0</v>
      </c>
      <c r="Q78" s="41">
        <f t="shared" si="48"/>
        <v>0</v>
      </c>
      <c r="R78" s="4">
        <f>R79+R80</f>
        <v>0</v>
      </c>
      <c r="S78" s="146">
        <f t="shared" si="34"/>
        <v>0</v>
      </c>
    </row>
    <row r="79" spans="1:19" ht="15.75" x14ac:dyDescent="0.25">
      <c r="A79" s="68" t="s">
        <v>167</v>
      </c>
      <c r="B79" s="29" t="s">
        <v>169</v>
      </c>
      <c r="C79" s="30" t="s">
        <v>170</v>
      </c>
      <c r="D79" s="12">
        <v>0</v>
      </c>
      <c r="E79" s="94">
        <f t="shared" si="31"/>
        <v>0</v>
      </c>
      <c r="F79" s="12">
        <f t="shared" si="45"/>
        <v>0</v>
      </c>
      <c r="G79" s="52">
        <v>0</v>
      </c>
      <c r="H79" s="91">
        <f t="shared" si="32"/>
        <v>0</v>
      </c>
      <c r="I79" s="52"/>
      <c r="J79" s="52"/>
      <c r="K79" s="52"/>
      <c r="L79" s="52"/>
      <c r="M79" s="52"/>
      <c r="N79" s="52"/>
      <c r="O79" s="52"/>
      <c r="P79" s="52"/>
      <c r="Q79" s="52"/>
      <c r="R79" s="94">
        <f>(F79*1.46%)+F79</f>
        <v>0</v>
      </c>
      <c r="S79" s="147">
        <f t="shared" si="34"/>
        <v>0</v>
      </c>
    </row>
    <row r="80" spans="1:19" ht="15.75" customHeight="1" x14ac:dyDescent="0.25">
      <c r="A80" s="68" t="s">
        <v>228</v>
      </c>
      <c r="B80" s="29" t="s">
        <v>171</v>
      </c>
      <c r="C80" s="30" t="s">
        <v>172</v>
      </c>
      <c r="D80" s="12">
        <v>0</v>
      </c>
      <c r="E80" s="94">
        <f t="shared" si="31"/>
        <v>0</v>
      </c>
      <c r="F80" s="12">
        <f t="shared" si="45"/>
        <v>0</v>
      </c>
      <c r="G80" s="52">
        <v>0</v>
      </c>
      <c r="H80" s="91">
        <f t="shared" si="32"/>
        <v>0</v>
      </c>
      <c r="I80" s="52"/>
      <c r="J80" s="52"/>
      <c r="K80" s="52"/>
      <c r="L80" s="52"/>
      <c r="M80" s="52"/>
      <c r="N80" s="52"/>
      <c r="O80" s="52"/>
      <c r="P80" s="52"/>
      <c r="Q80" s="52"/>
      <c r="R80" s="94">
        <f>(F80*1.46%)+F80</f>
        <v>0</v>
      </c>
      <c r="S80" s="147">
        <f t="shared" si="34"/>
        <v>0</v>
      </c>
    </row>
    <row r="81" spans="1:19" ht="15.75" x14ac:dyDescent="0.25">
      <c r="A81" s="184" t="s">
        <v>173</v>
      </c>
      <c r="B81" s="185"/>
      <c r="C81" s="185"/>
      <c r="D81" s="23">
        <f>D82+D87+D92+D97+D112+D117+D122+D129+D146</f>
        <v>556800</v>
      </c>
      <c r="E81" s="4">
        <f t="shared" si="31"/>
        <v>-174700</v>
      </c>
      <c r="F81" s="23">
        <f t="shared" si="45"/>
        <v>382100</v>
      </c>
      <c r="G81" s="23">
        <f>G82+G87+G92+G97+G112+G117+G122+G129+G146</f>
        <v>382100</v>
      </c>
      <c r="H81" s="17">
        <f t="shared" si="32"/>
        <v>0</v>
      </c>
      <c r="I81" s="23">
        <f t="shared" ref="I81:R81" si="49">I82+I87+I92+I97+I112+I117+I122+I129+I146</f>
        <v>0</v>
      </c>
      <c r="J81" s="23">
        <f t="shared" si="49"/>
        <v>0</v>
      </c>
      <c r="K81" s="23">
        <f t="shared" si="49"/>
        <v>0</v>
      </c>
      <c r="L81" s="23">
        <f t="shared" si="49"/>
        <v>0</v>
      </c>
      <c r="M81" s="23">
        <f t="shared" si="49"/>
        <v>0</v>
      </c>
      <c r="N81" s="23">
        <f t="shared" si="49"/>
        <v>0</v>
      </c>
      <c r="O81" s="23">
        <f t="shared" si="49"/>
        <v>0</v>
      </c>
      <c r="P81" s="23">
        <f t="shared" si="49"/>
        <v>0</v>
      </c>
      <c r="Q81" s="23">
        <f t="shared" si="49"/>
        <v>0</v>
      </c>
      <c r="R81" s="4">
        <f t="shared" si="49"/>
        <v>377025.36</v>
      </c>
      <c r="S81" s="146">
        <f t="shared" si="34"/>
        <v>382454.52518399997</v>
      </c>
    </row>
    <row r="82" spans="1:19" ht="15.75" x14ac:dyDescent="0.25">
      <c r="A82" s="184" t="s">
        <v>174</v>
      </c>
      <c r="B82" s="185"/>
      <c r="C82" s="185"/>
      <c r="D82" s="23">
        <f>D83</f>
        <v>46300</v>
      </c>
      <c r="E82" s="4">
        <f t="shared" si="31"/>
        <v>0</v>
      </c>
      <c r="F82" s="23">
        <f t="shared" si="45"/>
        <v>46300</v>
      </c>
      <c r="G82" s="23">
        <f>G83</f>
        <v>46300</v>
      </c>
      <c r="H82" s="17">
        <f t="shared" si="32"/>
        <v>0</v>
      </c>
      <c r="I82" s="23">
        <f>I83</f>
        <v>0</v>
      </c>
      <c r="J82" s="23">
        <f t="shared" ref="J82:Q85" si="50">J83</f>
        <v>0</v>
      </c>
      <c r="K82" s="23">
        <f t="shared" si="50"/>
        <v>0</v>
      </c>
      <c r="L82" s="23">
        <f t="shared" si="50"/>
        <v>0</v>
      </c>
      <c r="M82" s="23">
        <f t="shared" si="50"/>
        <v>0</v>
      </c>
      <c r="N82" s="23">
        <f t="shared" si="50"/>
        <v>0</v>
      </c>
      <c r="O82" s="23">
        <f t="shared" si="50"/>
        <v>0</v>
      </c>
      <c r="P82" s="23">
        <f t="shared" si="50"/>
        <v>0</v>
      </c>
      <c r="Q82" s="23">
        <f t="shared" si="50"/>
        <v>0</v>
      </c>
      <c r="R82" s="4">
        <f>R83</f>
        <v>46975.98</v>
      </c>
      <c r="S82" s="146">
        <f t="shared" si="34"/>
        <v>47652.434112000003</v>
      </c>
    </row>
    <row r="83" spans="1:19" ht="15.75" x14ac:dyDescent="0.25">
      <c r="A83" s="184"/>
      <c r="B83" s="31" t="s">
        <v>32</v>
      </c>
      <c r="C83" s="16" t="s">
        <v>33</v>
      </c>
      <c r="D83" s="23">
        <f>D84</f>
        <v>46300</v>
      </c>
      <c r="E83" s="4">
        <f t="shared" ref="E83:E114" si="51">F83-D83</f>
        <v>0</v>
      </c>
      <c r="F83" s="23">
        <f t="shared" si="45"/>
        <v>46300</v>
      </c>
      <c r="G83" s="23">
        <f>G84</f>
        <v>46300</v>
      </c>
      <c r="H83" s="17">
        <f t="shared" si="32"/>
        <v>0</v>
      </c>
      <c r="I83" s="23">
        <f>I84</f>
        <v>0</v>
      </c>
      <c r="J83" s="23">
        <f t="shared" si="50"/>
        <v>0</v>
      </c>
      <c r="K83" s="23">
        <f t="shared" si="50"/>
        <v>0</v>
      </c>
      <c r="L83" s="23">
        <f t="shared" si="50"/>
        <v>0</v>
      </c>
      <c r="M83" s="23">
        <f t="shared" si="50"/>
        <v>0</v>
      </c>
      <c r="N83" s="23">
        <f t="shared" si="50"/>
        <v>0</v>
      </c>
      <c r="O83" s="23">
        <f t="shared" si="50"/>
        <v>0</v>
      </c>
      <c r="P83" s="23">
        <f t="shared" si="50"/>
        <v>0</v>
      </c>
      <c r="Q83" s="23">
        <f t="shared" si="50"/>
        <v>0</v>
      </c>
      <c r="R83" s="4">
        <f>R84</f>
        <v>46975.98</v>
      </c>
      <c r="S83" s="146">
        <f t="shared" si="34"/>
        <v>47652.434112000003</v>
      </c>
    </row>
    <row r="84" spans="1:19" ht="15.75" x14ac:dyDescent="0.25">
      <c r="A84" s="184"/>
      <c r="B84" s="32" t="s">
        <v>34</v>
      </c>
      <c r="C84" s="16" t="s">
        <v>35</v>
      </c>
      <c r="D84" s="23">
        <f>D85</f>
        <v>46300</v>
      </c>
      <c r="E84" s="4">
        <f t="shared" si="51"/>
        <v>0</v>
      </c>
      <c r="F84" s="23">
        <f t="shared" si="45"/>
        <v>46300</v>
      </c>
      <c r="G84" s="23">
        <f>G85</f>
        <v>46300</v>
      </c>
      <c r="H84" s="17">
        <f t="shared" si="32"/>
        <v>0</v>
      </c>
      <c r="I84" s="23">
        <f>I85</f>
        <v>0</v>
      </c>
      <c r="J84" s="23">
        <f t="shared" si="50"/>
        <v>0</v>
      </c>
      <c r="K84" s="23">
        <f t="shared" si="50"/>
        <v>0</v>
      </c>
      <c r="L84" s="23">
        <f t="shared" si="50"/>
        <v>0</v>
      </c>
      <c r="M84" s="23">
        <f t="shared" si="50"/>
        <v>0</v>
      </c>
      <c r="N84" s="23">
        <f t="shared" si="50"/>
        <v>0</v>
      </c>
      <c r="O84" s="23">
        <f t="shared" si="50"/>
        <v>0</v>
      </c>
      <c r="P84" s="23">
        <f t="shared" si="50"/>
        <v>0</v>
      </c>
      <c r="Q84" s="23">
        <f t="shared" si="50"/>
        <v>0</v>
      </c>
      <c r="R84" s="4">
        <f>R85</f>
        <v>46975.98</v>
      </c>
      <c r="S84" s="146">
        <f t="shared" si="34"/>
        <v>47652.434112000003</v>
      </c>
    </row>
    <row r="85" spans="1:19" ht="19.5" customHeight="1" x14ac:dyDescent="0.25">
      <c r="A85" s="184"/>
      <c r="B85" s="32" t="s">
        <v>100</v>
      </c>
      <c r="C85" s="16" t="s">
        <v>101</v>
      </c>
      <c r="D85" s="23">
        <f>D86</f>
        <v>46300</v>
      </c>
      <c r="E85" s="4">
        <f t="shared" si="51"/>
        <v>0</v>
      </c>
      <c r="F85" s="23">
        <f t="shared" si="45"/>
        <v>46300</v>
      </c>
      <c r="G85" s="23">
        <f>G86</f>
        <v>46300</v>
      </c>
      <c r="H85" s="17">
        <f t="shared" si="32"/>
        <v>0</v>
      </c>
      <c r="I85" s="23">
        <f>I86</f>
        <v>0</v>
      </c>
      <c r="J85" s="23">
        <f t="shared" si="50"/>
        <v>0</v>
      </c>
      <c r="K85" s="23">
        <f t="shared" si="50"/>
        <v>0</v>
      </c>
      <c r="L85" s="23">
        <f t="shared" si="50"/>
        <v>0</v>
      </c>
      <c r="M85" s="23">
        <f t="shared" si="50"/>
        <v>0</v>
      </c>
      <c r="N85" s="23">
        <f t="shared" si="50"/>
        <v>0</v>
      </c>
      <c r="O85" s="23">
        <f t="shared" si="50"/>
        <v>0</v>
      </c>
      <c r="P85" s="23">
        <f t="shared" si="50"/>
        <v>0</v>
      </c>
      <c r="Q85" s="23">
        <f t="shared" si="50"/>
        <v>0</v>
      </c>
      <c r="R85" s="4">
        <f>R86</f>
        <v>46975.98</v>
      </c>
      <c r="S85" s="146">
        <f t="shared" si="34"/>
        <v>47652.434112000003</v>
      </c>
    </row>
    <row r="86" spans="1:19" ht="17.25" customHeight="1" x14ac:dyDescent="0.25">
      <c r="A86" s="68" t="s">
        <v>231</v>
      </c>
      <c r="B86" s="25" t="s">
        <v>176</v>
      </c>
      <c r="C86" s="26" t="s">
        <v>177</v>
      </c>
      <c r="D86" s="12">
        <v>46300</v>
      </c>
      <c r="E86" s="94">
        <f t="shared" si="51"/>
        <v>0</v>
      </c>
      <c r="F86" s="189">
        <f t="shared" si="45"/>
        <v>46300</v>
      </c>
      <c r="G86" s="52">
        <v>46300</v>
      </c>
      <c r="H86" s="91">
        <f t="shared" ref="H86:H117" si="52">I86+J86+K86+L86+M86+N86+O86+P86</f>
        <v>0</v>
      </c>
      <c r="I86" s="52"/>
      <c r="J86" s="52"/>
      <c r="K86" s="52"/>
      <c r="L86" s="52"/>
      <c r="M86" s="52"/>
      <c r="N86" s="52"/>
      <c r="O86" s="52"/>
      <c r="P86" s="52"/>
      <c r="Q86" s="52"/>
      <c r="R86" s="94">
        <f>(F86*1.46%)+F86</f>
        <v>46975.98</v>
      </c>
      <c r="S86" s="147">
        <f t="shared" ref="S86:S117" si="53">(R86*1.44%)+R86</f>
        <v>47652.434112000003</v>
      </c>
    </row>
    <row r="87" spans="1:19" ht="32.25" customHeight="1" x14ac:dyDescent="0.25">
      <c r="A87" s="311" t="s">
        <v>178</v>
      </c>
      <c r="B87" s="312"/>
      <c r="C87" s="313"/>
      <c r="D87" s="23">
        <f>D88</f>
        <v>0</v>
      </c>
      <c r="E87" s="4">
        <f t="shared" si="51"/>
        <v>0</v>
      </c>
      <c r="F87" s="23">
        <f t="shared" si="45"/>
        <v>0</v>
      </c>
      <c r="G87" s="23">
        <f>G88</f>
        <v>0</v>
      </c>
      <c r="H87" s="17">
        <f t="shared" si="52"/>
        <v>0</v>
      </c>
      <c r="I87" s="23">
        <f>I88</f>
        <v>0</v>
      </c>
      <c r="J87" s="23">
        <f t="shared" ref="J87:Q90" si="54">J88</f>
        <v>0</v>
      </c>
      <c r="K87" s="23">
        <f t="shared" si="54"/>
        <v>0</v>
      </c>
      <c r="L87" s="23">
        <f t="shared" si="54"/>
        <v>0</v>
      </c>
      <c r="M87" s="23">
        <f t="shared" si="54"/>
        <v>0</v>
      </c>
      <c r="N87" s="23">
        <f t="shared" si="54"/>
        <v>0</v>
      </c>
      <c r="O87" s="23">
        <f t="shared" si="54"/>
        <v>0</v>
      </c>
      <c r="P87" s="23">
        <f t="shared" si="54"/>
        <v>0</v>
      </c>
      <c r="Q87" s="23">
        <f t="shared" si="54"/>
        <v>0</v>
      </c>
      <c r="R87" s="4">
        <f>R88</f>
        <v>0</v>
      </c>
      <c r="S87" s="146">
        <f t="shared" si="53"/>
        <v>0</v>
      </c>
    </row>
    <row r="88" spans="1:19" ht="15.75" x14ac:dyDescent="0.25">
      <c r="A88" s="184"/>
      <c r="B88" s="33">
        <v>3</v>
      </c>
      <c r="C88" s="16" t="s">
        <v>33</v>
      </c>
      <c r="D88" s="23">
        <f>D89</f>
        <v>0</v>
      </c>
      <c r="E88" s="4">
        <f t="shared" si="51"/>
        <v>0</v>
      </c>
      <c r="F88" s="23">
        <f t="shared" si="45"/>
        <v>0</v>
      </c>
      <c r="G88" s="23">
        <f>G89</f>
        <v>0</v>
      </c>
      <c r="H88" s="17">
        <f t="shared" si="52"/>
        <v>0</v>
      </c>
      <c r="I88" s="23">
        <f>I89</f>
        <v>0</v>
      </c>
      <c r="J88" s="23">
        <f t="shared" si="54"/>
        <v>0</v>
      </c>
      <c r="K88" s="23">
        <f t="shared" si="54"/>
        <v>0</v>
      </c>
      <c r="L88" s="23">
        <f t="shared" si="54"/>
        <v>0</v>
      </c>
      <c r="M88" s="23">
        <f t="shared" si="54"/>
        <v>0</v>
      </c>
      <c r="N88" s="23">
        <f t="shared" si="54"/>
        <v>0</v>
      </c>
      <c r="O88" s="23">
        <f t="shared" si="54"/>
        <v>0</v>
      </c>
      <c r="P88" s="23">
        <f t="shared" si="54"/>
        <v>0</v>
      </c>
      <c r="Q88" s="23">
        <f t="shared" si="54"/>
        <v>0</v>
      </c>
      <c r="R88" s="4">
        <f>R89</f>
        <v>0</v>
      </c>
      <c r="S88" s="146">
        <f t="shared" si="53"/>
        <v>0</v>
      </c>
    </row>
    <row r="89" spans="1:19" ht="15.75" x14ac:dyDescent="0.25">
      <c r="A89" s="184"/>
      <c r="B89" s="15">
        <v>38</v>
      </c>
      <c r="C89" s="19" t="s">
        <v>179</v>
      </c>
      <c r="D89" s="23">
        <f>D90</f>
        <v>0</v>
      </c>
      <c r="E89" s="4">
        <f t="shared" si="51"/>
        <v>0</v>
      </c>
      <c r="F89" s="23">
        <f t="shared" si="45"/>
        <v>0</v>
      </c>
      <c r="G89" s="23">
        <f>G90</f>
        <v>0</v>
      </c>
      <c r="H89" s="17">
        <f t="shared" si="52"/>
        <v>0</v>
      </c>
      <c r="I89" s="23">
        <f>I90</f>
        <v>0</v>
      </c>
      <c r="J89" s="23">
        <f t="shared" si="54"/>
        <v>0</v>
      </c>
      <c r="K89" s="23">
        <f t="shared" si="54"/>
        <v>0</v>
      </c>
      <c r="L89" s="23">
        <f t="shared" si="54"/>
        <v>0</v>
      </c>
      <c r="M89" s="23">
        <f t="shared" si="54"/>
        <v>0</v>
      </c>
      <c r="N89" s="23">
        <f t="shared" si="54"/>
        <v>0</v>
      </c>
      <c r="O89" s="23">
        <f t="shared" si="54"/>
        <v>0</v>
      </c>
      <c r="P89" s="23">
        <f t="shared" si="54"/>
        <v>0</v>
      </c>
      <c r="Q89" s="23">
        <f t="shared" si="54"/>
        <v>0</v>
      </c>
      <c r="R89" s="4">
        <f>R90</f>
        <v>0</v>
      </c>
      <c r="S89" s="146">
        <f t="shared" si="53"/>
        <v>0</v>
      </c>
    </row>
    <row r="90" spans="1:19" ht="17.25" customHeight="1" x14ac:dyDescent="0.25">
      <c r="A90" s="184"/>
      <c r="B90" s="15" t="s">
        <v>180</v>
      </c>
      <c r="C90" s="20" t="s">
        <v>181</v>
      </c>
      <c r="D90" s="23">
        <f>D91</f>
        <v>0</v>
      </c>
      <c r="E90" s="4">
        <f t="shared" si="51"/>
        <v>0</v>
      </c>
      <c r="F90" s="23">
        <f t="shared" si="45"/>
        <v>0</v>
      </c>
      <c r="G90" s="23">
        <f>G91</f>
        <v>0</v>
      </c>
      <c r="H90" s="17">
        <f t="shared" si="52"/>
        <v>0</v>
      </c>
      <c r="I90" s="23">
        <f>I91</f>
        <v>0</v>
      </c>
      <c r="J90" s="23">
        <f t="shared" si="54"/>
        <v>0</v>
      </c>
      <c r="K90" s="23">
        <f t="shared" si="54"/>
        <v>0</v>
      </c>
      <c r="L90" s="23">
        <f t="shared" si="54"/>
        <v>0</v>
      </c>
      <c r="M90" s="23">
        <f t="shared" si="54"/>
        <v>0</v>
      </c>
      <c r="N90" s="23">
        <f t="shared" si="54"/>
        <v>0</v>
      </c>
      <c r="O90" s="23">
        <f t="shared" si="54"/>
        <v>0</v>
      </c>
      <c r="P90" s="23">
        <f t="shared" si="54"/>
        <v>0</v>
      </c>
      <c r="Q90" s="23">
        <f t="shared" si="54"/>
        <v>0</v>
      </c>
      <c r="R90" s="4">
        <f>R91</f>
        <v>0</v>
      </c>
      <c r="S90" s="146">
        <f t="shared" si="53"/>
        <v>0</v>
      </c>
    </row>
    <row r="91" spans="1:19" ht="15.75" x14ac:dyDescent="0.25">
      <c r="A91" s="68" t="s">
        <v>235</v>
      </c>
      <c r="B91" s="25" t="s">
        <v>183</v>
      </c>
      <c r="C91" s="26" t="s">
        <v>184</v>
      </c>
      <c r="D91" s="12">
        <v>0</v>
      </c>
      <c r="E91" s="94">
        <f t="shared" si="51"/>
        <v>0</v>
      </c>
      <c r="F91" s="12">
        <f t="shared" si="45"/>
        <v>0</v>
      </c>
      <c r="G91" s="52">
        <v>0</v>
      </c>
      <c r="H91" s="91">
        <f t="shared" si="52"/>
        <v>0</v>
      </c>
      <c r="I91" s="52"/>
      <c r="J91" s="52"/>
      <c r="K91" s="52"/>
      <c r="L91" s="52"/>
      <c r="M91" s="52"/>
      <c r="N91" s="52"/>
      <c r="O91" s="52"/>
      <c r="P91" s="52"/>
      <c r="Q91" s="52"/>
      <c r="R91" s="94">
        <f>(F91*1.46%)+F91</f>
        <v>0</v>
      </c>
      <c r="S91" s="147">
        <f t="shared" si="53"/>
        <v>0</v>
      </c>
    </row>
    <row r="92" spans="1:19" ht="15.75" x14ac:dyDescent="0.25">
      <c r="A92" s="184" t="s">
        <v>185</v>
      </c>
      <c r="B92" s="185"/>
      <c r="C92" s="185"/>
      <c r="D92" s="23">
        <f>D93</f>
        <v>0</v>
      </c>
      <c r="E92" s="4">
        <f t="shared" si="51"/>
        <v>0</v>
      </c>
      <c r="F92" s="23">
        <f t="shared" si="45"/>
        <v>0</v>
      </c>
      <c r="G92" s="23">
        <f>G93</f>
        <v>0</v>
      </c>
      <c r="H92" s="17">
        <f t="shared" si="52"/>
        <v>0</v>
      </c>
      <c r="I92" s="23">
        <f>I93</f>
        <v>0</v>
      </c>
      <c r="J92" s="23">
        <f t="shared" ref="J92:Q95" si="55">J93</f>
        <v>0</v>
      </c>
      <c r="K92" s="23">
        <f t="shared" si="55"/>
        <v>0</v>
      </c>
      <c r="L92" s="23">
        <f t="shared" si="55"/>
        <v>0</v>
      </c>
      <c r="M92" s="23">
        <f t="shared" si="55"/>
        <v>0</v>
      </c>
      <c r="N92" s="23">
        <f t="shared" si="55"/>
        <v>0</v>
      </c>
      <c r="O92" s="23">
        <f t="shared" si="55"/>
        <v>0</v>
      </c>
      <c r="P92" s="23">
        <f t="shared" si="55"/>
        <v>0</v>
      </c>
      <c r="Q92" s="23">
        <f t="shared" si="55"/>
        <v>0</v>
      </c>
      <c r="R92" s="4">
        <f>R93</f>
        <v>0</v>
      </c>
      <c r="S92" s="146">
        <f t="shared" si="53"/>
        <v>0</v>
      </c>
    </row>
    <row r="93" spans="1:19" ht="15.75" x14ac:dyDescent="0.25">
      <c r="A93" s="184"/>
      <c r="B93" s="33" t="s">
        <v>32</v>
      </c>
      <c r="C93" s="16" t="s">
        <v>33</v>
      </c>
      <c r="D93" s="23">
        <f>D94</f>
        <v>0</v>
      </c>
      <c r="E93" s="4">
        <f t="shared" si="51"/>
        <v>0</v>
      </c>
      <c r="F93" s="23">
        <f t="shared" si="45"/>
        <v>0</v>
      </c>
      <c r="G93" s="23">
        <f>G94</f>
        <v>0</v>
      </c>
      <c r="H93" s="17">
        <f t="shared" si="52"/>
        <v>0</v>
      </c>
      <c r="I93" s="23">
        <f>I94</f>
        <v>0</v>
      </c>
      <c r="J93" s="23">
        <f t="shared" si="55"/>
        <v>0</v>
      </c>
      <c r="K93" s="23">
        <f t="shared" si="55"/>
        <v>0</v>
      </c>
      <c r="L93" s="23">
        <f t="shared" si="55"/>
        <v>0</v>
      </c>
      <c r="M93" s="23">
        <f t="shared" si="55"/>
        <v>0</v>
      </c>
      <c r="N93" s="23">
        <f t="shared" si="55"/>
        <v>0</v>
      </c>
      <c r="O93" s="23">
        <f t="shared" si="55"/>
        <v>0</v>
      </c>
      <c r="P93" s="23">
        <f t="shared" si="55"/>
        <v>0</v>
      </c>
      <c r="Q93" s="23">
        <f t="shared" si="55"/>
        <v>0</v>
      </c>
      <c r="R93" s="4">
        <f>R94</f>
        <v>0</v>
      </c>
      <c r="S93" s="146">
        <f t="shared" si="53"/>
        <v>0</v>
      </c>
    </row>
    <row r="94" spans="1:19" ht="15.75" x14ac:dyDescent="0.25">
      <c r="A94" s="184"/>
      <c r="B94" s="15" t="s">
        <v>34</v>
      </c>
      <c r="C94" s="16" t="s">
        <v>35</v>
      </c>
      <c r="D94" s="23">
        <f>D95</f>
        <v>0</v>
      </c>
      <c r="E94" s="4">
        <f t="shared" si="51"/>
        <v>0</v>
      </c>
      <c r="F94" s="23">
        <f t="shared" si="45"/>
        <v>0</v>
      </c>
      <c r="G94" s="23">
        <f>G95</f>
        <v>0</v>
      </c>
      <c r="H94" s="17">
        <f t="shared" si="52"/>
        <v>0</v>
      </c>
      <c r="I94" s="23">
        <f>I95</f>
        <v>0</v>
      </c>
      <c r="J94" s="23">
        <f t="shared" si="55"/>
        <v>0</v>
      </c>
      <c r="K94" s="23">
        <f t="shared" si="55"/>
        <v>0</v>
      </c>
      <c r="L94" s="23">
        <f t="shared" si="55"/>
        <v>0</v>
      </c>
      <c r="M94" s="23">
        <f t="shared" si="55"/>
        <v>0</v>
      </c>
      <c r="N94" s="23">
        <f t="shared" si="55"/>
        <v>0</v>
      </c>
      <c r="O94" s="23">
        <f t="shared" si="55"/>
        <v>0</v>
      </c>
      <c r="P94" s="23">
        <f t="shared" si="55"/>
        <v>0</v>
      </c>
      <c r="Q94" s="23">
        <f t="shared" si="55"/>
        <v>0</v>
      </c>
      <c r="R94" s="4">
        <f>R95</f>
        <v>0</v>
      </c>
      <c r="S94" s="146">
        <f t="shared" si="53"/>
        <v>0</v>
      </c>
    </row>
    <row r="95" spans="1:19" ht="15" customHeight="1" x14ac:dyDescent="0.25">
      <c r="A95" s="184"/>
      <c r="B95" s="15" t="s">
        <v>100</v>
      </c>
      <c r="C95" s="16" t="s">
        <v>101</v>
      </c>
      <c r="D95" s="23">
        <f>D96</f>
        <v>0</v>
      </c>
      <c r="E95" s="4">
        <f t="shared" si="51"/>
        <v>0</v>
      </c>
      <c r="F95" s="23">
        <f t="shared" si="45"/>
        <v>0</v>
      </c>
      <c r="G95" s="23">
        <f>G96</f>
        <v>0</v>
      </c>
      <c r="H95" s="17">
        <f t="shared" si="52"/>
        <v>0</v>
      </c>
      <c r="I95" s="23">
        <f>I96</f>
        <v>0</v>
      </c>
      <c r="J95" s="23">
        <f t="shared" si="55"/>
        <v>0</v>
      </c>
      <c r="K95" s="23">
        <f t="shared" si="55"/>
        <v>0</v>
      </c>
      <c r="L95" s="23">
        <f t="shared" si="55"/>
        <v>0</v>
      </c>
      <c r="M95" s="23">
        <f t="shared" si="55"/>
        <v>0</v>
      </c>
      <c r="N95" s="23">
        <f t="shared" si="55"/>
        <v>0</v>
      </c>
      <c r="O95" s="23">
        <f t="shared" si="55"/>
        <v>0</v>
      </c>
      <c r="P95" s="23">
        <f t="shared" si="55"/>
        <v>0</v>
      </c>
      <c r="Q95" s="23">
        <f t="shared" si="55"/>
        <v>0</v>
      </c>
      <c r="R95" s="4">
        <f>R96</f>
        <v>0</v>
      </c>
      <c r="S95" s="146">
        <f t="shared" si="53"/>
        <v>0</v>
      </c>
    </row>
    <row r="96" spans="1:19" ht="15.75" x14ac:dyDescent="0.25">
      <c r="A96" s="68" t="s">
        <v>236</v>
      </c>
      <c r="B96" s="25" t="s">
        <v>115</v>
      </c>
      <c r="C96" s="26" t="s">
        <v>187</v>
      </c>
      <c r="D96" s="12">
        <v>0</v>
      </c>
      <c r="E96" s="94">
        <f t="shared" si="51"/>
        <v>0</v>
      </c>
      <c r="F96" s="12">
        <f t="shared" si="45"/>
        <v>0</v>
      </c>
      <c r="G96" s="52">
        <v>0</v>
      </c>
      <c r="H96" s="91">
        <f t="shared" si="52"/>
        <v>0</v>
      </c>
      <c r="I96" s="52"/>
      <c r="J96" s="52"/>
      <c r="K96" s="52"/>
      <c r="L96" s="52"/>
      <c r="M96" s="52"/>
      <c r="N96" s="52"/>
      <c r="O96" s="52"/>
      <c r="P96" s="52"/>
      <c r="Q96" s="52"/>
      <c r="R96" s="94">
        <f>(F96*1.46%)+F96</f>
        <v>0</v>
      </c>
      <c r="S96" s="147">
        <f t="shared" si="53"/>
        <v>0</v>
      </c>
    </row>
    <row r="97" spans="1:19" ht="15.75" x14ac:dyDescent="0.25">
      <c r="A97" s="184" t="s">
        <v>188</v>
      </c>
      <c r="B97" s="185"/>
      <c r="C97" s="185"/>
      <c r="D97" s="23">
        <f>D98</f>
        <v>95000</v>
      </c>
      <c r="E97" s="4">
        <f t="shared" si="51"/>
        <v>0</v>
      </c>
      <c r="F97" s="23">
        <f t="shared" si="45"/>
        <v>95000</v>
      </c>
      <c r="G97" s="23">
        <f>G98</f>
        <v>95000</v>
      </c>
      <c r="H97" s="17">
        <f t="shared" si="52"/>
        <v>0</v>
      </c>
      <c r="I97" s="23">
        <f>I98</f>
        <v>0</v>
      </c>
      <c r="J97" s="23">
        <f t="shared" ref="J97:Q97" si="56">J98</f>
        <v>0</v>
      </c>
      <c r="K97" s="23">
        <f t="shared" si="56"/>
        <v>0</v>
      </c>
      <c r="L97" s="23">
        <f t="shared" si="56"/>
        <v>0</v>
      </c>
      <c r="M97" s="23">
        <f t="shared" si="56"/>
        <v>0</v>
      </c>
      <c r="N97" s="23">
        <f t="shared" si="56"/>
        <v>0</v>
      </c>
      <c r="O97" s="23">
        <f t="shared" si="56"/>
        <v>0</v>
      </c>
      <c r="P97" s="23">
        <f t="shared" si="56"/>
        <v>0</v>
      </c>
      <c r="Q97" s="23">
        <f t="shared" si="56"/>
        <v>0</v>
      </c>
      <c r="R97" s="4">
        <f>R98</f>
        <v>96387</v>
      </c>
      <c r="S97" s="146">
        <f t="shared" si="53"/>
        <v>97774.972800000003</v>
      </c>
    </row>
    <row r="98" spans="1:19" ht="15.75" x14ac:dyDescent="0.25">
      <c r="A98" s="184"/>
      <c r="B98" s="33" t="s">
        <v>32</v>
      </c>
      <c r="C98" s="16" t="s">
        <v>33</v>
      </c>
      <c r="D98" s="23">
        <f>D99+D107</f>
        <v>95000</v>
      </c>
      <c r="E98" s="4">
        <f t="shared" si="51"/>
        <v>0</v>
      </c>
      <c r="F98" s="23">
        <f t="shared" si="45"/>
        <v>95000</v>
      </c>
      <c r="G98" s="23">
        <f>G99+G107</f>
        <v>95000</v>
      </c>
      <c r="H98" s="17">
        <f t="shared" si="52"/>
        <v>0</v>
      </c>
      <c r="I98" s="23">
        <f>I99+I107</f>
        <v>0</v>
      </c>
      <c r="J98" s="23">
        <f t="shared" ref="J98:Q98" si="57">J99+J107</f>
        <v>0</v>
      </c>
      <c r="K98" s="23">
        <f t="shared" si="57"/>
        <v>0</v>
      </c>
      <c r="L98" s="23">
        <f t="shared" si="57"/>
        <v>0</v>
      </c>
      <c r="M98" s="23">
        <f t="shared" si="57"/>
        <v>0</v>
      </c>
      <c r="N98" s="23">
        <f t="shared" si="57"/>
        <v>0</v>
      </c>
      <c r="O98" s="23">
        <f t="shared" si="57"/>
        <v>0</v>
      </c>
      <c r="P98" s="23">
        <f t="shared" si="57"/>
        <v>0</v>
      </c>
      <c r="Q98" s="23">
        <f t="shared" si="57"/>
        <v>0</v>
      </c>
      <c r="R98" s="4">
        <f>R99+R107</f>
        <v>96387</v>
      </c>
      <c r="S98" s="146">
        <f t="shared" si="53"/>
        <v>97774.972800000003</v>
      </c>
    </row>
    <row r="99" spans="1:19" ht="15.75" x14ac:dyDescent="0.25">
      <c r="A99" s="184"/>
      <c r="B99" s="15" t="s">
        <v>189</v>
      </c>
      <c r="C99" s="16" t="s">
        <v>190</v>
      </c>
      <c r="D99" s="23">
        <f>D100+D102+D104</f>
        <v>0</v>
      </c>
      <c r="E99" s="4">
        <f t="shared" si="51"/>
        <v>0</v>
      </c>
      <c r="F99" s="23">
        <f t="shared" si="45"/>
        <v>0</v>
      </c>
      <c r="G99" s="23">
        <f>G100+G102+G104</f>
        <v>0</v>
      </c>
      <c r="H99" s="17">
        <f t="shared" si="52"/>
        <v>0</v>
      </c>
      <c r="I99" s="23">
        <f>I100+I102+I104</f>
        <v>0</v>
      </c>
      <c r="J99" s="23">
        <f t="shared" ref="J99:Q99" si="58">J100+J102+J104</f>
        <v>0</v>
      </c>
      <c r="K99" s="23">
        <f t="shared" si="58"/>
        <v>0</v>
      </c>
      <c r="L99" s="23">
        <f t="shared" si="58"/>
        <v>0</v>
      </c>
      <c r="M99" s="23">
        <f t="shared" si="58"/>
        <v>0</v>
      </c>
      <c r="N99" s="23">
        <f t="shared" si="58"/>
        <v>0</v>
      </c>
      <c r="O99" s="23">
        <f t="shared" si="58"/>
        <v>0</v>
      </c>
      <c r="P99" s="23">
        <f t="shared" si="58"/>
        <v>0</v>
      </c>
      <c r="Q99" s="23">
        <f t="shared" si="58"/>
        <v>0</v>
      </c>
      <c r="R99" s="4">
        <f>R100+R102+R104</f>
        <v>0</v>
      </c>
      <c r="S99" s="146">
        <f t="shared" si="53"/>
        <v>0</v>
      </c>
    </row>
    <row r="100" spans="1:19" ht="15.75" x14ac:dyDescent="0.25">
      <c r="A100" s="184"/>
      <c r="B100" s="15" t="s">
        <v>191</v>
      </c>
      <c r="C100" s="16" t="s">
        <v>192</v>
      </c>
      <c r="D100" s="23">
        <f>D101</f>
        <v>0</v>
      </c>
      <c r="E100" s="4">
        <f t="shared" si="51"/>
        <v>0</v>
      </c>
      <c r="F100" s="23">
        <f t="shared" si="45"/>
        <v>0</v>
      </c>
      <c r="G100" s="23">
        <f>G101</f>
        <v>0</v>
      </c>
      <c r="H100" s="17">
        <f t="shared" si="52"/>
        <v>0</v>
      </c>
      <c r="I100" s="23">
        <f>I101</f>
        <v>0</v>
      </c>
      <c r="J100" s="23">
        <f t="shared" ref="J100:Q100" si="59">J101</f>
        <v>0</v>
      </c>
      <c r="K100" s="23">
        <f t="shared" si="59"/>
        <v>0</v>
      </c>
      <c r="L100" s="23">
        <f t="shared" si="59"/>
        <v>0</v>
      </c>
      <c r="M100" s="23">
        <f t="shared" si="59"/>
        <v>0</v>
      </c>
      <c r="N100" s="23">
        <f t="shared" si="59"/>
        <v>0</v>
      </c>
      <c r="O100" s="23">
        <f t="shared" si="59"/>
        <v>0</v>
      </c>
      <c r="P100" s="23">
        <f t="shared" si="59"/>
        <v>0</v>
      </c>
      <c r="Q100" s="23">
        <f t="shared" si="59"/>
        <v>0</v>
      </c>
      <c r="R100" s="4">
        <f>R101</f>
        <v>0</v>
      </c>
      <c r="S100" s="146">
        <f t="shared" si="53"/>
        <v>0</v>
      </c>
    </row>
    <row r="101" spans="1:19" ht="15.75" x14ac:dyDescent="0.25">
      <c r="A101" s="68" t="s">
        <v>237</v>
      </c>
      <c r="B101" s="25" t="s">
        <v>193</v>
      </c>
      <c r="C101" s="26" t="s">
        <v>194</v>
      </c>
      <c r="D101" s="12">
        <v>0</v>
      </c>
      <c r="E101" s="94">
        <f t="shared" si="51"/>
        <v>0</v>
      </c>
      <c r="F101" s="12">
        <f t="shared" si="45"/>
        <v>0</v>
      </c>
      <c r="G101" s="52">
        <v>0</v>
      </c>
      <c r="H101" s="91">
        <f t="shared" si="52"/>
        <v>0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94">
        <f>(F101*1.46%)+F101</f>
        <v>0</v>
      </c>
      <c r="S101" s="147">
        <f t="shared" si="53"/>
        <v>0</v>
      </c>
    </row>
    <row r="102" spans="1:19" ht="15.75" x14ac:dyDescent="0.25">
      <c r="A102" s="184"/>
      <c r="B102" s="15" t="s">
        <v>195</v>
      </c>
      <c r="C102" s="16" t="s">
        <v>196</v>
      </c>
      <c r="D102" s="23">
        <f>D103</f>
        <v>0</v>
      </c>
      <c r="E102" s="4">
        <f t="shared" si="51"/>
        <v>0</v>
      </c>
      <c r="F102" s="23">
        <f t="shared" si="45"/>
        <v>0</v>
      </c>
      <c r="G102" s="23">
        <f>G103</f>
        <v>0</v>
      </c>
      <c r="H102" s="17">
        <f t="shared" si="52"/>
        <v>0</v>
      </c>
      <c r="I102" s="23">
        <f>I103</f>
        <v>0</v>
      </c>
      <c r="J102" s="23">
        <f t="shared" ref="J102:Q102" si="60">J103</f>
        <v>0</v>
      </c>
      <c r="K102" s="23">
        <f t="shared" si="60"/>
        <v>0</v>
      </c>
      <c r="L102" s="23">
        <f t="shared" si="60"/>
        <v>0</v>
      </c>
      <c r="M102" s="23">
        <f t="shared" si="60"/>
        <v>0</v>
      </c>
      <c r="N102" s="23">
        <f t="shared" si="60"/>
        <v>0</v>
      </c>
      <c r="O102" s="23">
        <f t="shared" si="60"/>
        <v>0</v>
      </c>
      <c r="P102" s="23">
        <f t="shared" si="60"/>
        <v>0</v>
      </c>
      <c r="Q102" s="23">
        <f t="shared" si="60"/>
        <v>0</v>
      </c>
      <c r="R102" s="4">
        <f>R103</f>
        <v>0</v>
      </c>
      <c r="S102" s="146">
        <f t="shared" si="53"/>
        <v>0</v>
      </c>
    </row>
    <row r="103" spans="1:19" ht="16.5" customHeight="1" x14ac:dyDescent="0.25">
      <c r="A103" s="68" t="s">
        <v>238</v>
      </c>
      <c r="B103" s="25" t="s">
        <v>197</v>
      </c>
      <c r="C103" s="14" t="s">
        <v>198</v>
      </c>
      <c r="D103" s="12">
        <v>0</v>
      </c>
      <c r="E103" s="4">
        <f t="shared" si="51"/>
        <v>0</v>
      </c>
      <c r="F103" s="12">
        <f t="shared" si="45"/>
        <v>0</v>
      </c>
      <c r="G103" s="52">
        <v>0</v>
      </c>
      <c r="H103" s="91">
        <f t="shared" si="52"/>
        <v>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94">
        <f>(F103*1.46%)+F103</f>
        <v>0</v>
      </c>
      <c r="S103" s="147">
        <f t="shared" si="53"/>
        <v>0</v>
      </c>
    </row>
    <row r="104" spans="1:19" ht="15.75" x14ac:dyDescent="0.25">
      <c r="A104" s="184"/>
      <c r="B104" s="15" t="s">
        <v>199</v>
      </c>
      <c r="C104" s="16" t="s">
        <v>200</v>
      </c>
      <c r="D104" s="23">
        <f>D105+D106</f>
        <v>0</v>
      </c>
      <c r="E104" s="4">
        <f t="shared" si="51"/>
        <v>0</v>
      </c>
      <c r="F104" s="23">
        <f t="shared" si="45"/>
        <v>0</v>
      </c>
      <c r="G104" s="23">
        <f>G105+G106</f>
        <v>0</v>
      </c>
      <c r="H104" s="17">
        <f t="shared" si="52"/>
        <v>0</v>
      </c>
      <c r="I104" s="23">
        <f>I105+I106</f>
        <v>0</v>
      </c>
      <c r="J104" s="23">
        <f t="shared" ref="J104:Q104" si="61">J105+J106</f>
        <v>0</v>
      </c>
      <c r="K104" s="23">
        <f t="shared" si="61"/>
        <v>0</v>
      </c>
      <c r="L104" s="23">
        <f t="shared" si="61"/>
        <v>0</v>
      </c>
      <c r="M104" s="23">
        <f t="shared" si="61"/>
        <v>0</v>
      </c>
      <c r="N104" s="23">
        <f t="shared" si="61"/>
        <v>0</v>
      </c>
      <c r="O104" s="23">
        <f t="shared" si="61"/>
        <v>0</v>
      </c>
      <c r="P104" s="23">
        <f t="shared" si="61"/>
        <v>0</v>
      </c>
      <c r="Q104" s="23">
        <f t="shared" si="61"/>
        <v>0</v>
      </c>
      <c r="R104" s="4">
        <f>R105+R106</f>
        <v>0</v>
      </c>
      <c r="S104" s="146">
        <f t="shared" si="53"/>
        <v>0</v>
      </c>
    </row>
    <row r="105" spans="1:19" ht="15" customHeight="1" x14ac:dyDescent="0.25">
      <c r="A105" s="68" t="s">
        <v>239</v>
      </c>
      <c r="B105" s="25" t="s">
        <v>202</v>
      </c>
      <c r="C105" s="14" t="s">
        <v>203</v>
      </c>
      <c r="D105" s="12">
        <v>0</v>
      </c>
      <c r="E105" s="94">
        <f t="shared" si="51"/>
        <v>0</v>
      </c>
      <c r="F105" s="12">
        <f t="shared" ref="F105:F129" si="62">G105+H105</f>
        <v>0</v>
      </c>
      <c r="G105" s="52">
        <v>0</v>
      </c>
      <c r="H105" s="91">
        <f t="shared" si="52"/>
        <v>0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94">
        <f>(F105*1.46%)+F105</f>
        <v>0</v>
      </c>
      <c r="S105" s="147">
        <f t="shared" si="53"/>
        <v>0</v>
      </c>
    </row>
    <row r="106" spans="1:19" ht="15.75" customHeight="1" x14ac:dyDescent="0.25">
      <c r="A106" s="68" t="s">
        <v>240</v>
      </c>
      <c r="B106" s="25" t="s">
        <v>204</v>
      </c>
      <c r="C106" s="14" t="s">
        <v>205</v>
      </c>
      <c r="D106" s="12">
        <v>0</v>
      </c>
      <c r="E106" s="94">
        <f t="shared" si="51"/>
        <v>0</v>
      </c>
      <c r="F106" s="12">
        <f t="shared" si="62"/>
        <v>0</v>
      </c>
      <c r="G106" s="52">
        <v>0</v>
      </c>
      <c r="H106" s="91">
        <f t="shared" si="52"/>
        <v>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94">
        <f>(F106*1.46%)+F106</f>
        <v>0</v>
      </c>
      <c r="S106" s="147">
        <f t="shared" si="53"/>
        <v>0</v>
      </c>
    </row>
    <row r="107" spans="1:19" ht="15.75" x14ac:dyDescent="0.25">
      <c r="A107" s="184"/>
      <c r="B107" s="15" t="s">
        <v>34</v>
      </c>
      <c r="C107" s="16" t="s">
        <v>35</v>
      </c>
      <c r="D107" s="23">
        <f>D108+D110</f>
        <v>95000</v>
      </c>
      <c r="E107" s="4">
        <f t="shared" si="51"/>
        <v>0</v>
      </c>
      <c r="F107" s="23">
        <f t="shared" si="62"/>
        <v>95000</v>
      </c>
      <c r="G107" s="23">
        <f>G108+G110</f>
        <v>95000</v>
      </c>
      <c r="H107" s="17">
        <f t="shared" si="52"/>
        <v>0</v>
      </c>
      <c r="I107" s="23">
        <f>I108+I110</f>
        <v>0</v>
      </c>
      <c r="J107" s="23">
        <f t="shared" ref="J107:Q107" si="63">J108+J110</f>
        <v>0</v>
      </c>
      <c r="K107" s="23">
        <f t="shared" si="63"/>
        <v>0</v>
      </c>
      <c r="L107" s="23">
        <f t="shared" si="63"/>
        <v>0</v>
      </c>
      <c r="M107" s="23">
        <f t="shared" si="63"/>
        <v>0</v>
      </c>
      <c r="N107" s="23">
        <f t="shared" si="63"/>
        <v>0</v>
      </c>
      <c r="O107" s="23">
        <f t="shared" si="63"/>
        <v>0</v>
      </c>
      <c r="P107" s="23">
        <f t="shared" si="63"/>
        <v>0</v>
      </c>
      <c r="Q107" s="23">
        <f t="shared" si="63"/>
        <v>0</v>
      </c>
      <c r="R107" s="4">
        <f>R108+R110</f>
        <v>96387</v>
      </c>
      <c r="S107" s="146">
        <f t="shared" si="53"/>
        <v>97774.972800000003</v>
      </c>
    </row>
    <row r="108" spans="1:19" ht="16.5" customHeight="1" x14ac:dyDescent="0.25">
      <c r="A108" s="184"/>
      <c r="B108" s="15" t="s">
        <v>36</v>
      </c>
      <c r="C108" s="16" t="s">
        <v>37</v>
      </c>
      <c r="D108" s="23">
        <f>D109</f>
        <v>0</v>
      </c>
      <c r="E108" s="4">
        <f t="shared" si="51"/>
        <v>0</v>
      </c>
      <c r="F108" s="23">
        <f t="shared" si="62"/>
        <v>0</v>
      </c>
      <c r="G108" s="23">
        <f>G109</f>
        <v>0</v>
      </c>
      <c r="H108" s="17">
        <f t="shared" si="52"/>
        <v>0</v>
      </c>
      <c r="I108" s="23">
        <f>I109</f>
        <v>0</v>
      </c>
      <c r="J108" s="23">
        <f t="shared" ref="J108:Q108" si="64">J109</f>
        <v>0</v>
      </c>
      <c r="K108" s="23">
        <f t="shared" si="64"/>
        <v>0</v>
      </c>
      <c r="L108" s="23">
        <f t="shared" si="64"/>
        <v>0</v>
      </c>
      <c r="M108" s="23">
        <f t="shared" si="64"/>
        <v>0</v>
      </c>
      <c r="N108" s="23">
        <f t="shared" si="64"/>
        <v>0</v>
      </c>
      <c r="O108" s="23">
        <f t="shared" si="64"/>
        <v>0</v>
      </c>
      <c r="P108" s="23">
        <f t="shared" si="64"/>
        <v>0</v>
      </c>
      <c r="Q108" s="23">
        <f t="shared" si="64"/>
        <v>0</v>
      </c>
      <c r="R108" s="4">
        <f>R109</f>
        <v>0</v>
      </c>
      <c r="S108" s="146">
        <f t="shared" si="53"/>
        <v>0</v>
      </c>
    </row>
    <row r="109" spans="1:19" ht="17.25" customHeight="1" x14ac:dyDescent="0.25">
      <c r="A109" s="68" t="s">
        <v>241</v>
      </c>
      <c r="B109" s="25" t="s">
        <v>42</v>
      </c>
      <c r="C109" s="26" t="s">
        <v>43</v>
      </c>
      <c r="D109" s="12">
        <v>0</v>
      </c>
      <c r="E109" s="94">
        <f t="shared" si="51"/>
        <v>0</v>
      </c>
      <c r="F109" s="12">
        <f t="shared" si="62"/>
        <v>0</v>
      </c>
      <c r="G109" s="52">
        <v>0</v>
      </c>
      <c r="H109" s="91">
        <f t="shared" si="52"/>
        <v>0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168">
        <f>(F109*1.46%)+F109</f>
        <v>0</v>
      </c>
      <c r="S109" s="168">
        <f t="shared" si="53"/>
        <v>0</v>
      </c>
    </row>
    <row r="110" spans="1:19" ht="17.25" customHeight="1" x14ac:dyDescent="0.25">
      <c r="A110" s="184"/>
      <c r="B110" s="15" t="s">
        <v>67</v>
      </c>
      <c r="C110" s="16" t="s">
        <v>68</v>
      </c>
      <c r="D110" s="23">
        <f>D111</f>
        <v>95000</v>
      </c>
      <c r="E110" s="5">
        <f t="shared" si="51"/>
        <v>0</v>
      </c>
      <c r="F110" s="23">
        <f t="shared" si="62"/>
        <v>95000</v>
      </c>
      <c r="G110" s="23">
        <f>G111</f>
        <v>95000</v>
      </c>
      <c r="H110" s="17">
        <f t="shared" si="52"/>
        <v>0</v>
      </c>
      <c r="I110" s="23">
        <f>I111</f>
        <v>0</v>
      </c>
      <c r="J110" s="23">
        <f t="shared" ref="J110:Q110" si="65">J111</f>
        <v>0</v>
      </c>
      <c r="K110" s="23">
        <f t="shared" si="65"/>
        <v>0</v>
      </c>
      <c r="L110" s="23">
        <f t="shared" si="65"/>
        <v>0</v>
      </c>
      <c r="M110" s="23">
        <f t="shared" si="65"/>
        <v>0</v>
      </c>
      <c r="N110" s="23">
        <f t="shared" si="65"/>
        <v>0</v>
      </c>
      <c r="O110" s="23">
        <f t="shared" si="65"/>
        <v>0</v>
      </c>
      <c r="P110" s="23">
        <f t="shared" si="65"/>
        <v>0</v>
      </c>
      <c r="Q110" s="23">
        <f t="shared" si="65"/>
        <v>0</v>
      </c>
      <c r="R110" s="5">
        <f>R111</f>
        <v>96387</v>
      </c>
      <c r="S110" s="5">
        <f t="shared" si="53"/>
        <v>97774.972800000003</v>
      </c>
    </row>
    <row r="111" spans="1:19" ht="15.75" customHeight="1" x14ac:dyDescent="0.25">
      <c r="A111" s="68" t="s">
        <v>242</v>
      </c>
      <c r="B111" s="25" t="s">
        <v>88</v>
      </c>
      <c r="C111" s="26" t="s">
        <v>89</v>
      </c>
      <c r="D111" s="12">
        <v>95000</v>
      </c>
      <c r="E111" s="94">
        <f t="shared" si="51"/>
        <v>0</v>
      </c>
      <c r="F111" s="189">
        <f t="shared" si="62"/>
        <v>95000</v>
      </c>
      <c r="G111" s="52">
        <v>95000</v>
      </c>
      <c r="H111" s="91">
        <f t="shared" si="52"/>
        <v>0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94">
        <f>(F111*1.46%)+F111</f>
        <v>96387</v>
      </c>
      <c r="S111" s="147">
        <f t="shared" si="53"/>
        <v>97774.972800000003</v>
      </c>
    </row>
    <row r="112" spans="1:19" ht="31.5" customHeight="1" x14ac:dyDescent="0.25">
      <c r="A112" s="296" t="s">
        <v>208</v>
      </c>
      <c r="B112" s="297"/>
      <c r="C112" s="298"/>
      <c r="D112" s="23">
        <f>D113</f>
        <v>0</v>
      </c>
      <c r="E112" s="4">
        <f t="shared" si="51"/>
        <v>0</v>
      </c>
      <c r="F112" s="23">
        <f t="shared" si="62"/>
        <v>0</v>
      </c>
      <c r="G112" s="23">
        <f>G113</f>
        <v>0</v>
      </c>
      <c r="H112" s="17">
        <f t="shared" si="52"/>
        <v>0</v>
      </c>
      <c r="I112" s="23">
        <f>I113</f>
        <v>0</v>
      </c>
      <c r="J112" s="23">
        <f t="shared" ref="J112:Q115" si="66">J113</f>
        <v>0</v>
      </c>
      <c r="K112" s="23">
        <f t="shared" si="66"/>
        <v>0</v>
      </c>
      <c r="L112" s="23">
        <f t="shared" si="66"/>
        <v>0</v>
      </c>
      <c r="M112" s="23">
        <f t="shared" si="66"/>
        <v>0</v>
      </c>
      <c r="N112" s="23">
        <f t="shared" si="66"/>
        <v>0</v>
      </c>
      <c r="O112" s="23">
        <f t="shared" si="66"/>
        <v>0</v>
      </c>
      <c r="P112" s="23">
        <f t="shared" si="66"/>
        <v>0</v>
      </c>
      <c r="Q112" s="23">
        <f t="shared" si="66"/>
        <v>0</v>
      </c>
      <c r="R112" s="4">
        <f>R113</f>
        <v>0</v>
      </c>
      <c r="S112" s="146">
        <f t="shared" si="53"/>
        <v>0</v>
      </c>
    </row>
    <row r="113" spans="1:19" ht="18.75" customHeight="1" x14ac:dyDescent="0.25">
      <c r="A113" s="184"/>
      <c r="B113" s="33" t="s">
        <v>32</v>
      </c>
      <c r="C113" s="16" t="s">
        <v>33</v>
      </c>
      <c r="D113" s="23">
        <f>D114</f>
        <v>0</v>
      </c>
      <c r="E113" s="4">
        <f t="shared" si="51"/>
        <v>0</v>
      </c>
      <c r="F113" s="23">
        <f t="shared" si="62"/>
        <v>0</v>
      </c>
      <c r="G113" s="23">
        <f>G114</f>
        <v>0</v>
      </c>
      <c r="H113" s="17">
        <f t="shared" si="52"/>
        <v>0</v>
      </c>
      <c r="I113" s="23">
        <f>I114</f>
        <v>0</v>
      </c>
      <c r="J113" s="23">
        <f t="shared" si="66"/>
        <v>0</v>
      </c>
      <c r="K113" s="23">
        <f t="shared" si="66"/>
        <v>0</v>
      </c>
      <c r="L113" s="23">
        <f t="shared" si="66"/>
        <v>0</v>
      </c>
      <c r="M113" s="23">
        <f t="shared" si="66"/>
        <v>0</v>
      </c>
      <c r="N113" s="23">
        <f t="shared" si="66"/>
        <v>0</v>
      </c>
      <c r="O113" s="23">
        <f t="shared" si="66"/>
        <v>0</v>
      </c>
      <c r="P113" s="23">
        <f t="shared" si="66"/>
        <v>0</v>
      </c>
      <c r="Q113" s="23">
        <f t="shared" si="66"/>
        <v>0</v>
      </c>
      <c r="R113" s="4">
        <f>R114</f>
        <v>0</v>
      </c>
      <c r="S113" s="172">
        <f t="shared" si="53"/>
        <v>0</v>
      </c>
    </row>
    <row r="114" spans="1:19" ht="30" customHeight="1" x14ac:dyDescent="0.25">
      <c r="A114" s="184"/>
      <c r="B114" s="15" t="s">
        <v>209</v>
      </c>
      <c r="C114" s="21" t="s">
        <v>210</v>
      </c>
      <c r="D114" s="23">
        <f>D115</f>
        <v>0</v>
      </c>
      <c r="E114" s="4">
        <f t="shared" si="51"/>
        <v>0</v>
      </c>
      <c r="F114" s="23">
        <f t="shared" si="62"/>
        <v>0</v>
      </c>
      <c r="G114" s="23">
        <f>G115</f>
        <v>0</v>
      </c>
      <c r="H114" s="17">
        <f t="shared" si="52"/>
        <v>0</v>
      </c>
      <c r="I114" s="23">
        <f>I115</f>
        <v>0</v>
      </c>
      <c r="J114" s="23">
        <f t="shared" si="66"/>
        <v>0</v>
      </c>
      <c r="K114" s="23">
        <f t="shared" si="66"/>
        <v>0</v>
      </c>
      <c r="L114" s="23">
        <f t="shared" si="66"/>
        <v>0</v>
      </c>
      <c r="M114" s="23">
        <f t="shared" si="66"/>
        <v>0</v>
      </c>
      <c r="N114" s="23">
        <f t="shared" si="66"/>
        <v>0</v>
      </c>
      <c r="O114" s="23">
        <f t="shared" si="66"/>
        <v>0</v>
      </c>
      <c r="P114" s="23">
        <f t="shared" si="66"/>
        <v>0</v>
      </c>
      <c r="Q114" s="171">
        <f t="shared" si="66"/>
        <v>0</v>
      </c>
      <c r="R114" s="4">
        <f>R115</f>
        <v>0</v>
      </c>
      <c r="S114" s="170">
        <f t="shared" si="53"/>
        <v>0</v>
      </c>
    </row>
    <row r="115" spans="1:19" ht="33" customHeight="1" x14ac:dyDescent="0.25">
      <c r="A115" s="184"/>
      <c r="B115" s="15" t="s">
        <v>211</v>
      </c>
      <c r="C115" s="22" t="s">
        <v>212</v>
      </c>
      <c r="D115" s="23">
        <f>D116</f>
        <v>0</v>
      </c>
      <c r="E115" s="4">
        <f t="shared" ref="E115:E140" si="67">F115-D115</f>
        <v>0</v>
      </c>
      <c r="F115" s="23">
        <f t="shared" si="62"/>
        <v>0</v>
      </c>
      <c r="G115" s="23">
        <f>G116</f>
        <v>0</v>
      </c>
      <c r="H115" s="17">
        <f t="shared" si="52"/>
        <v>0</v>
      </c>
      <c r="I115" s="23">
        <f>I116</f>
        <v>0</v>
      </c>
      <c r="J115" s="23">
        <f t="shared" si="66"/>
        <v>0</v>
      </c>
      <c r="K115" s="23">
        <f t="shared" si="66"/>
        <v>0</v>
      </c>
      <c r="L115" s="23">
        <f t="shared" si="66"/>
        <v>0</v>
      </c>
      <c r="M115" s="23">
        <f t="shared" si="66"/>
        <v>0</v>
      </c>
      <c r="N115" s="23">
        <f t="shared" si="66"/>
        <v>0</v>
      </c>
      <c r="O115" s="23">
        <f t="shared" si="66"/>
        <v>0</v>
      </c>
      <c r="P115" s="23">
        <f t="shared" si="66"/>
        <v>0</v>
      </c>
      <c r="Q115" s="171">
        <f t="shared" si="66"/>
        <v>0</v>
      </c>
      <c r="R115" s="4">
        <f>R116</f>
        <v>0</v>
      </c>
      <c r="S115" s="170">
        <f t="shared" si="53"/>
        <v>0</v>
      </c>
    </row>
    <row r="116" spans="1:19" ht="19.5" customHeight="1" x14ac:dyDescent="0.25">
      <c r="A116" s="68" t="s">
        <v>243</v>
      </c>
      <c r="B116" s="25" t="s">
        <v>213</v>
      </c>
      <c r="C116" s="26" t="s">
        <v>214</v>
      </c>
      <c r="D116" s="12">
        <v>0</v>
      </c>
      <c r="E116" s="94">
        <f t="shared" si="67"/>
        <v>0</v>
      </c>
      <c r="F116" s="12">
        <f t="shared" si="62"/>
        <v>0</v>
      </c>
      <c r="G116" s="52">
        <v>0</v>
      </c>
      <c r="H116" s="91">
        <f t="shared" si="52"/>
        <v>0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94">
        <f>(F116*1.46%)+F116</f>
        <v>0</v>
      </c>
      <c r="S116" s="169">
        <f t="shared" si="53"/>
        <v>0</v>
      </c>
    </row>
    <row r="117" spans="1:19" ht="15.75" x14ac:dyDescent="0.25">
      <c r="A117" s="184" t="s">
        <v>215</v>
      </c>
      <c r="B117" s="185"/>
      <c r="C117" s="185"/>
      <c r="D117" s="23">
        <f>D118</f>
        <v>345000</v>
      </c>
      <c r="E117" s="4">
        <f t="shared" si="67"/>
        <v>-121000</v>
      </c>
      <c r="F117" s="23">
        <f t="shared" si="62"/>
        <v>224000</v>
      </c>
      <c r="G117" s="23">
        <f>G118</f>
        <v>224000</v>
      </c>
      <c r="H117" s="17">
        <f t="shared" si="52"/>
        <v>0</v>
      </c>
      <c r="I117" s="23">
        <f t="shared" ref="I117:R120" si="68">I118</f>
        <v>0</v>
      </c>
      <c r="J117" s="23">
        <f t="shared" si="68"/>
        <v>0</v>
      </c>
      <c r="K117" s="23">
        <f t="shared" si="68"/>
        <v>0</v>
      </c>
      <c r="L117" s="23">
        <f t="shared" si="68"/>
        <v>0</v>
      </c>
      <c r="M117" s="23">
        <f t="shared" si="68"/>
        <v>0</v>
      </c>
      <c r="N117" s="23">
        <f t="shared" si="68"/>
        <v>0</v>
      </c>
      <c r="O117" s="23">
        <f t="shared" si="68"/>
        <v>0</v>
      </c>
      <c r="P117" s="23">
        <f t="shared" si="68"/>
        <v>0</v>
      </c>
      <c r="Q117" s="23">
        <f t="shared" si="68"/>
        <v>0</v>
      </c>
      <c r="R117" s="4">
        <f t="shared" si="68"/>
        <v>227270.39999999999</v>
      </c>
      <c r="S117" s="146">
        <f t="shared" si="53"/>
        <v>230543.09375999999</v>
      </c>
    </row>
    <row r="118" spans="1:19" ht="15.75" x14ac:dyDescent="0.25">
      <c r="A118" s="184"/>
      <c r="B118" s="33" t="s">
        <v>32</v>
      </c>
      <c r="C118" s="16" t="s">
        <v>33</v>
      </c>
      <c r="D118" s="23">
        <f>D119</f>
        <v>345000</v>
      </c>
      <c r="E118" s="4">
        <f t="shared" si="67"/>
        <v>-121000</v>
      </c>
      <c r="F118" s="23">
        <f t="shared" si="62"/>
        <v>224000</v>
      </c>
      <c r="G118" s="23">
        <f>G119</f>
        <v>224000</v>
      </c>
      <c r="H118" s="17">
        <f t="shared" ref="H118:H140" si="69">I118+J118+K118+L118+M118+N118+O118+P118</f>
        <v>0</v>
      </c>
      <c r="I118" s="23">
        <f t="shared" si="68"/>
        <v>0</v>
      </c>
      <c r="J118" s="23">
        <f t="shared" si="68"/>
        <v>0</v>
      </c>
      <c r="K118" s="23">
        <f t="shared" si="68"/>
        <v>0</v>
      </c>
      <c r="L118" s="23">
        <f t="shared" si="68"/>
        <v>0</v>
      </c>
      <c r="M118" s="23">
        <f t="shared" si="68"/>
        <v>0</v>
      </c>
      <c r="N118" s="23">
        <f t="shared" si="68"/>
        <v>0</v>
      </c>
      <c r="O118" s="23">
        <f t="shared" si="68"/>
        <v>0</v>
      </c>
      <c r="P118" s="23">
        <f t="shared" si="68"/>
        <v>0</v>
      </c>
      <c r="Q118" s="23">
        <f t="shared" si="68"/>
        <v>0</v>
      </c>
      <c r="R118" s="4">
        <f t="shared" si="68"/>
        <v>227270.39999999999</v>
      </c>
      <c r="S118" s="146">
        <f t="shared" ref="S118:S140" si="70">(R118*1.44%)+R118</f>
        <v>230543.09375999999</v>
      </c>
    </row>
    <row r="119" spans="1:19" ht="31.5" x14ac:dyDescent="0.25">
      <c r="A119" s="184"/>
      <c r="B119" s="15" t="s">
        <v>209</v>
      </c>
      <c r="C119" s="21" t="s">
        <v>210</v>
      </c>
      <c r="D119" s="23">
        <f>D120</f>
        <v>345000</v>
      </c>
      <c r="E119" s="4">
        <f t="shared" si="67"/>
        <v>-121000</v>
      </c>
      <c r="F119" s="23">
        <f t="shared" si="62"/>
        <v>224000</v>
      </c>
      <c r="G119" s="23">
        <f>G120</f>
        <v>224000</v>
      </c>
      <c r="H119" s="17">
        <f t="shared" si="69"/>
        <v>0</v>
      </c>
      <c r="I119" s="23">
        <f t="shared" si="68"/>
        <v>0</v>
      </c>
      <c r="J119" s="23">
        <f t="shared" si="68"/>
        <v>0</v>
      </c>
      <c r="K119" s="23">
        <f t="shared" si="68"/>
        <v>0</v>
      </c>
      <c r="L119" s="23">
        <f t="shared" si="68"/>
        <v>0</v>
      </c>
      <c r="M119" s="23">
        <f t="shared" si="68"/>
        <v>0</v>
      </c>
      <c r="N119" s="23">
        <f t="shared" si="68"/>
        <v>0</v>
      </c>
      <c r="O119" s="23">
        <f t="shared" si="68"/>
        <v>0</v>
      </c>
      <c r="P119" s="23">
        <f t="shared" si="68"/>
        <v>0</v>
      </c>
      <c r="Q119" s="23">
        <f t="shared" si="68"/>
        <v>0</v>
      </c>
      <c r="R119" s="4">
        <f t="shared" si="68"/>
        <v>227270.39999999999</v>
      </c>
      <c r="S119" s="146">
        <f t="shared" si="70"/>
        <v>230543.09375999999</v>
      </c>
    </row>
    <row r="120" spans="1:19" ht="33" customHeight="1" x14ac:dyDescent="0.25">
      <c r="A120" s="184"/>
      <c r="B120" s="15" t="s">
        <v>211</v>
      </c>
      <c r="C120" s="22" t="s">
        <v>212</v>
      </c>
      <c r="D120" s="23">
        <f>D121</f>
        <v>345000</v>
      </c>
      <c r="E120" s="4">
        <f t="shared" si="67"/>
        <v>-121000</v>
      </c>
      <c r="F120" s="23">
        <f t="shared" si="62"/>
        <v>224000</v>
      </c>
      <c r="G120" s="23">
        <f>G121</f>
        <v>224000</v>
      </c>
      <c r="H120" s="17">
        <f t="shared" si="69"/>
        <v>0</v>
      </c>
      <c r="I120" s="23">
        <f t="shared" si="68"/>
        <v>0</v>
      </c>
      <c r="J120" s="23">
        <f t="shared" si="68"/>
        <v>0</v>
      </c>
      <c r="K120" s="23">
        <f t="shared" si="68"/>
        <v>0</v>
      </c>
      <c r="L120" s="23">
        <f t="shared" si="68"/>
        <v>0</v>
      </c>
      <c r="M120" s="23">
        <f t="shared" si="68"/>
        <v>0</v>
      </c>
      <c r="N120" s="23">
        <f t="shared" si="68"/>
        <v>0</v>
      </c>
      <c r="O120" s="23">
        <f t="shared" si="68"/>
        <v>0</v>
      </c>
      <c r="P120" s="23">
        <f t="shared" si="68"/>
        <v>0</v>
      </c>
      <c r="Q120" s="23">
        <f t="shared" si="68"/>
        <v>0</v>
      </c>
      <c r="R120" s="4">
        <f t="shared" si="68"/>
        <v>227270.39999999999</v>
      </c>
      <c r="S120" s="146">
        <f t="shared" si="70"/>
        <v>230543.09375999999</v>
      </c>
    </row>
    <row r="121" spans="1:19" ht="19.5" customHeight="1" x14ac:dyDescent="0.25">
      <c r="A121" s="68" t="s">
        <v>244</v>
      </c>
      <c r="B121" s="25" t="s">
        <v>213</v>
      </c>
      <c r="C121" s="26" t="s">
        <v>217</v>
      </c>
      <c r="D121" s="12">
        <v>345000</v>
      </c>
      <c r="E121" s="94">
        <f t="shared" si="67"/>
        <v>-121000</v>
      </c>
      <c r="F121" s="189">
        <f t="shared" si="62"/>
        <v>224000</v>
      </c>
      <c r="G121" s="52">
        <v>224000</v>
      </c>
      <c r="H121" s="91">
        <f t="shared" si="69"/>
        <v>0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94">
        <f>(F121*1.46%)+F121</f>
        <v>227270.39999999999</v>
      </c>
      <c r="S121" s="147">
        <f t="shared" si="70"/>
        <v>230543.09375999999</v>
      </c>
    </row>
    <row r="122" spans="1:19" ht="31.5" customHeight="1" x14ac:dyDescent="0.25">
      <c r="A122" s="311" t="s">
        <v>218</v>
      </c>
      <c r="B122" s="312"/>
      <c r="C122" s="313"/>
      <c r="D122" s="7">
        <f>D123</f>
        <v>0</v>
      </c>
      <c r="E122" s="4">
        <f t="shared" si="67"/>
        <v>0</v>
      </c>
      <c r="F122" s="7">
        <f t="shared" si="62"/>
        <v>0</v>
      </c>
      <c r="G122" s="7">
        <f>G123</f>
        <v>0</v>
      </c>
      <c r="H122" s="17">
        <f t="shared" si="69"/>
        <v>0</v>
      </c>
      <c r="I122" s="7">
        <f t="shared" ref="I122:R123" si="71">I123</f>
        <v>0</v>
      </c>
      <c r="J122" s="7">
        <f t="shared" si="71"/>
        <v>0</v>
      </c>
      <c r="K122" s="7">
        <f t="shared" si="71"/>
        <v>0</v>
      </c>
      <c r="L122" s="7">
        <f t="shared" si="71"/>
        <v>0</v>
      </c>
      <c r="M122" s="7">
        <f t="shared" si="71"/>
        <v>0</v>
      </c>
      <c r="N122" s="7">
        <f t="shared" si="71"/>
        <v>0</v>
      </c>
      <c r="O122" s="7">
        <f t="shared" si="71"/>
        <v>0</v>
      </c>
      <c r="P122" s="7">
        <f t="shared" si="71"/>
        <v>0</v>
      </c>
      <c r="Q122" s="7">
        <f t="shared" si="71"/>
        <v>0</v>
      </c>
      <c r="R122" s="4">
        <f t="shared" si="71"/>
        <v>0</v>
      </c>
      <c r="S122" s="146">
        <f t="shared" si="70"/>
        <v>0</v>
      </c>
    </row>
    <row r="123" spans="1:19" ht="18" customHeight="1" x14ac:dyDescent="0.25">
      <c r="A123" s="64"/>
      <c r="B123" s="8" t="s">
        <v>32</v>
      </c>
      <c r="C123" s="9" t="s">
        <v>33</v>
      </c>
      <c r="D123" s="7">
        <f>D124</f>
        <v>0</v>
      </c>
      <c r="E123" s="4">
        <f t="shared" si="67"/>
        <v>0</v>
      </c>
      <c r="F123" s="7">
        <f t="shared" si="62"/>
        <v>0</v>
      </c>
      <c r="G123" s="7">
        <f>G124</f>
        <v>0</v>
      </c>
      <c r="H123" s="17">
        <f t="shared" si="69"/>
        <v>0</v>
      </c>
      <c r="I123" s="7">
        <f t="shared" si="71"/>
        <v>0</v>
      </c>
      <c r="J123" s="7">
        <f t="shared" si="71"/>
        <v>0</v>
      </c>
      <c r="K123" s="7">
        <f t="shared" si="71"/>
        <v>0</v>
      </c>
      <c r="L123" s="7">
        <f t="shared" si="71"/>
        <v>0</v>
      </c>
      <c r="M123" s="7">
        <f t="shared" si="71"/>
        <v>0</v>
      </c>
      <c r="N123" s="7">
        <f t="shared" si="71"/>
        <v>0</v>
      </c>
      <c r="O123" s="7">
        <f t="shared" si="71"/>
        <v>0</v>
      </c>
      <c r="P123" s="7">
        <f t="shared" si="71"/>
        <v>0</v>
      </c>
      <c r="Q123" s="7">
        <f t="shared" si="71"/>
        <v>0</v>
      </c>
      <c r="R123" s="4">
        <f t="shared" si="71"/>
        <v>0</v>
      </c>
      <c r="S123" s="146">
        <f t="shared" si="70"/>
        <v>0</v>
      </c>
    </row>
    <row r="124" spans="1:19" ht="15.75" x14ac:dyDescent="0.25">
      <c r="A124" s="65"/>
      <c r="B124" s="15" t="s">
        <v>34</v>
      </c>
      <c r="C124" s="16" t="s">
        <v>35</v>
      </c>
      <c r="D124" s="17">
        <f>D125+D127</f>
        <v>0</v>
      </c>
      <c r="E124" s="4">
        <f t="shared" si="67"/>
        <v>0</v>
      </c>
      <c r="F124" s="17">
        <f t="shared" si="62"/>
        <v>0</v>
      </c>
      <c r="G124" s="17">
        <f>G125</f>
        <v>0</v>
      </c>
      <c r="H124" s="17">
        <f t="shared" si="69"/>
        <v>0</v>
      </c>
      <c r="I124" s="17">
        <f t="shared" ref="I124:R124" si="72">I125+I127</f>
        <v>0</v>
      </c>
      <c r="J124" s="17">
        <f t="shared" si="72"/>
        <v>0</v>
      </c>
      <c r="K124" s="17">
        <f t="shared" si="72"/>
        <v>0</v>
      </c>
      <c r="L124" s="17">
        <f t="shared" si="72"/>
        <v>0</v>
      </c>
      <c r="M124" s="17">
        <f t="shared" si="72"/>
        <v>0</v>
      </c>
      <c r="N124" s="17">
        <f t="shared" si="72"/>
        <v>0</v>
      </c>
      <c r="O124" s="17">
        <f t="shared" si="72"/>
        <v>0</v>
      </c>
      <c r="P124" s="17">
        <f t="shared" si="72"/>
        <v>0</v>
      </c>
      <c r="Q124" s="17">
        <f t="shared" si="72"/>
        <v>0</v>
      </c>
      <c r="R124" s="4">
        <f t="shared" si="72"/>
        <v>0</v>
      </c>
      <c r="S124" s="146">
        <f t="shared" si="70"/>
        <v>0</v>
      </c>
    </row>
    <row r="125" spans="1:19" ht="15.75" x14ac:dyDescent="0.25">
      <c r="A125" s="65"/>
      <c r="B125" s="15" t="s">
        <v>48</v>
      </c>
      <c r="C125" s="16" t="s">
        <v>49</v>
      </c>
      <c r="D125" s="17">
        <f>D126</f>
        <v>0</v>
      </c>
      <c r="E125" s="4">
        <f t="shared" si="67"/>
        <v>0</v>
      </c>
      <c r="F125" s="17">
        <f t="shared" si="62"/>
        <v>0</v>
      </c>
      <c r="G125" s="17">
        <f>G126</f>
        <v>0</v>
      </c>
      <c r="H125" s="17">
        <f t="shared" si="69"/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4">
        <f>R126</f>
        <v>0</v>
      </c>
      <c r="S125" s="146">
        <f t="shared" si="70"/>
        <v>0</v>
      </c>
    </row>
    <row r="126" spans="1:19" ht="15.75" x14ac:dyDescent="0.25">
      <c r="A126" s="65" t="s">
        <v>245</v>
      </c>
      <c r="B126" s="13" t="s">
        <v>57</v>
      </c>
      <c r="C126" s="14" t="s">
        <v>58</v>
      </c>
      <c r="D126" s="12">
        <v>0</v>
      </c>
      <c r="E126" s="94">
        <f t="shared" si="67"/>
        <v>0</v>
      </c>
      <c r="F126" s="12">
        <f t="shared" si="62"/>
        <v>0</v>
      </c>
      <c r="G126" s="52">
        <v>0</v>
      </c>
      <c r="H126" s="91">
        <f t="shared" si="69"/>
        <v>0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94">
        <f>(F126*1.46%)+F126</f>
        <v>0</v>
      </c>
      <c r="S126" s="147">
        <f t="shared" si="70"/>
        <v>0</v>
      </c>
    </row>
    <row r="127" spans="1:19" ht="18" customHeight="1" x14ac:dyDescent="0.25">
      <c r="A127" s="65"/>
      <c r="B127" s="15" t="s">
        <v>67</v>
      </c>
      <c r="C127" s="16" t="s">
        <v>68</v>
      </c>
      <c r="D127" s="17">
        <f>D128</f>
        <v>0</v>
      </c>
      <c r="E127" s="4">
        <f t="shared" si="67"/>
        <v>0</v>
      </c>
      <c r="F127" s="17">
        <f t="shared" si="62"/>
        <v>0</v>
      </c>
      <c r="G127" s="17">
        <f>G128</f>
        <v>0</v>
      </c>
      <c r="H127" s="17">
        <f t="shared" si="69"/>
        <v>0</v>
      </c>
      <c r="I127" s="17">
        <f t="shared" ref="I127:R127" si="73">I128</f>
        <v>0</v>
      </c>
      <c r="J127" s="17">
        <f t="shared" si="73"/>
        <v>0</v>
      </c>
      <c r="K127" s="17">
        <f t="shared" si="73"/>
        <v>0</v>
      </c>
      <c r="L127" s="17">
        <f t="shared" si="73"/>
        <v>0</v>
      </c>
      <c r="M127" s="17">
        <f t="shared" si="73"/>
        <v>0</v>
      </c>
      <c r="N127" s="17">
        <f t="shared" si="73"/>
        <v>0</v>
      </c>
      <c r="O127" s="17">
        <f t="shared" si="73"/>
        <v>0</v>
      </c>
      <c r="P127" s="17">
        <f t="shared" si="73"/>
        <v>0</v>
      </c>
      <c r="Q127" s="17">
        <f t="shared" si="73"/>
        <v>0</v>
      </c>
      <c r="R127" s="4">
        <f t="shared" si="73"/>
        <v>0</v>
      </c>
      <c r="S127" s="146">
        <f t="shared" si="70"/>
        <v>0</v>
      </c>
    </row>
    <row r="128" spans="1:19" ht="18" customHeight="1" x14ac:dyDescent="0.25">
      <c r="A128" s="65" t="s">
        <v>246</v>
      </c>
      <c r="B128" s="13" t="s">
        <v>79</v>
      </c>
      <c r="C128" s="14" t="s">
        <v>80</v>
      </c>
      <c r="D128" s="12">
        <v>0</v>
      </c>
      <c r="E128" s="94">
        <f t="shared" si="67"/>
        <v>0</v>
      </c>
      <c r="F128" s="12">
        <f t="shared" si="62"/>
        <v>0</v>
      </c>
      <c r="G128" s="52">
        <v>0</v>
      </c>
      <c r="H128" s="91">
        <f t="shared" si="69"/>
        <v>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94">
        <f>(F128*1.46%)+F128</f>
        <v>0</v>
      </c>
      <c r="S128" s="147">
        <f t="shared" si="70"/>
        <v>0</v>
      </c>
    </row>
    <row r="129" spans="1:19" ht="33" customHeight="1" x14ac:dyDescent="0.25">
      <c r="A129" s="311" t="s">
        <v>221</v>
      </c>
      <c r="B129" s="312"/>
      <c r="C129" s="313"/>
      <c r="D129" s="23">
        <f>D130+D136</f>
        <v>46000</v>
      </c>
      <c r="E129" s="4">
        <f t="shared" si="67"/>
        <v>-29200</v>
      </c>
      <c r="F129" s="23">
        <f t="shared" si="62"/>
        <v>16800</v>
      </c>
      <c r="G129" s="23">
        <f>G130+G136</f>
        <v>16800</v>
      </c>
      <c r="H129" s="17">
        <f t="shared" si="69"/>
        <v>0</v>
      </c>
      <c r="I129" s="23">
        <f>I130+I136</f>
        <v>0</v>
      </c>
      <c r="J129" s="23">
        <f t="shared" ref="J129:Q129" si="74">J130+J136</f>
        <v>0</v>
      </c>
      <c r="K129" s="23">
        <f t="shared" si="74"/>
        <v>0</v>
      </c>
      <c r="L129" s="23">
        <f t="shared" si="74"/>
        <v>0</v>
      </c>
      <c r="M129" s="23">
        <f t="shared" si="74"/>
        <v>0</v>
      </c>
      <c r="N129" s="23">
        <f t="shared" si="74"/>
        <v>0</v>
      </c>
      <c r="O129" s="23">
        <f t="shared" si="74"/>
        <v>0</v>
      </c>
      <c r="P129" s="23">
        <f t="shared" si="74"/>
        <v>0</v>
      </c>
      <c r="Q129" s="23">
        <f t="shared" si="74"/>
        <v>0</v>
      </c>
      <c r="R129" s="4">
        <f>R130+R136</f>
        <v>6391.98</v>
      </c>
      <c r="S129" s="146">
        <f t="shared" si="70"/>
        <v>6484.024512</v>
      </c>
    </row>
    <row r="130" spans="1:19" ht="15.75" x14ac:dyDescent="0.25">
      <c r="A130" s="67"/>
      <c r="B130" s="33">
        <v>3</v>
      </c>
      <c r="C130" s="16" t="s">
        <v>33</v>
      </c>
      <c r="D130" s="23">
        <f>D131</f>
        <v>0</v>
      </c>
      <c r="E130" s="4">
        <f t="shared" si="67"/>
        <v>0</v>
      </c>
      <c r="F130" s="23">
        <f t="shared" ref="F130:F132" si="75">G130+H130</f>
        <v>0</v>
      </c>
      <c r="G130" s="23">
        <f>G131</f>
        <v>0</v>
      </c>
      <c r="H130" s="17">
        <f t="shared" si="69"/>
        <v>0</v>
      </c>
      <c r="I130" s="23">
        <f>I131</f>
        <v>0</v>
      </c>
      <c r="J130" s="23">
        <f t="shared" ref="J130:Q130" si="76">J131</f>
        <v>0</v>
      </c>
      <c r="K130" s="23">
        <f t="shared" si="76"/>
        <v>0</v>
      </c>
      <c r="L130" s="23">
        <f t="shared" si="76"/>
        <v>0</v>
      </c>
      <c r="M130" s="23">
        <f t="shared" si="76"/>
        <v>0</v>
      </c>
      <c r="N130" s="23">
        <f t="shared" si="76"/>
        <v>0</v>
      </c>
      <c r="O130" s="23">
        <f t="shared" si="76"/>
        <v>0</v>
      </c>
      <c r="P130" s="23">
        <f t="shared" si="76"/>
        <v>0</v>
      </c>
      <c r="Q130" s="23">
        <f t="shared" si="76"/>
        <v>0</v>
      </c>
      <c r="R130" s="4">
        <f>R131</f>
        <v>0</v>
      </c>
      <c r="S130" s="146">
        <f t="shared" si="70"/>
        <v>0</v>
      </c>
    </row>
    <row r="131" spans="1:19" ht="18" customHeight="1" x14ac:dyDescent="0.25">
      <c r="A131" s="67"/>
      <c r="B131" s="15">
        <v>32</v>
      </c>
      <c r="C131" s="16" t="s">
        <v>35</v>
      </c>
      <c r="D131" s="23">
        <f>D132+D134</f>
        <v>0</v>
      </c>
      <c r="E131" s="4">
        <f t="shared" si="67"/>
        <v>0</v>
      </c>
      <c r="F131" s="23">
        <f t="shared" si="75"/>
        <v>0</v>
      </c>
      <c r="G131" s="23">
        <f>G132+G134</f>
        <v>0</v>
      </c>
      <c r="H131" s="17">
        <f t="shared" si="69"/>
        <v>0</v>
      </c>
      <c r="I131" s="23">
        <f>I132+I134</f>
        <v>0</v>
      </c>
      <c r="J131" s="23">
        <f t="shared" ref="J131:Q131" si="77">J132+J134</f>
        <v>0</v>
      </c>
      <c r="K131" s="23">
        <f t="shared" si="77"/>
        <v>0</v>
      </c>
      <c r="L131" s="23">
        <f t="shared" si="77"/>
        <v>0</v>
      </c>
      <c r="M131" s="23">
        <f t="shared" si="77"/>
        <v>0</v>
      </c>
      <c r="N131" s="23">
        <f t="shared" si="77"/>
        <v>0</v>
      </c>
      <c r="O131" s="23">
        <f t="shared" si="77"/>
        <v>0</v>
      </c>
      <c r="P131" s="23">
        <f t="shared" si="77"/>
        <v>0</v>
      </c>
      <c r="Q131" s="23">
        <f t="shared" si="77"/>
        <v>0</v>
      </c>
      <c r="R131" s="4">
        <f>R132+R134</f>
        <v>0</v>
      </c>
      <c r="S131" s="146">
        <f t="shared" si="70"/>
        <v>0</v>
      </c>
    </row>
    <row r="132" spans="1:19" ht="15.75" x14ac:dyDescent="0.25">
      <c r="A132" s="67"/>
      <c r="B132" s="15">
        <v>323</v>
      </c>
      <c r="C132" s="16" t="s">
        <v>68</v>
      </c>
      <c r="D132" s="23">
        <f>D133</f>
        <v>0</v>
      </c>
      <c r="E132" s="4">
        <f t="shared" si="67"/>
        <v>0</v>
      </c>
      <c r="F132" s="23">
        <f t="shared" si="75"/>
        <v>0</v>
      </c>
      <c r="G132" s="23">
        <f>G133</f>
        <v>0</v>
      </c>
      <c r="H132" s="17">
        <f t="shared" si="69"/>
        <v>0</v>
      </c>
      <c r="I132" s="23">
        <f>I133</f>
        <v>0</v>
      </c>
      <c r="J132" s="23">
        <f t="shared" ref="J132:Q132" si="78">J133</f>
        <v>0</v>
      </c>
      <c r="K132" s="23">
        <f t="shared" si="78"/>
        <v>0</v>
      </c>
      <c r="L132" s="23">
        <f t="shared" si="78"/>
        <v>0</v>
      </c>
      <c r="M132" s="23">
        <f t="shared" si="78"/>
        <v>0</v>
      </c>
      <c r="N132" s="23">
        <f t="shared" si="78"/>
        <v>0</v>
      </c>
      <c r="O132" s="23">
        <f t="shared" si="78"/>
        <v>0</v>
      </c>
      <c r="P132" s="23">
        <f t="shared" si="78"/>
        <v>0</v>
      </c>
      <c r="Q132" s="23">
        <f t="shared" si="78"/>
        <v>0</v>
      </c>
      <c r="R132" s="4">
        <f>R133</f>
        <v>0</v>
      </c>
      <c r="S132" s="146">
        <f t="shared" si="70"/>
        <v>0</v>
      </c>
    </row>
    <row r="133" spans="1:19" ht="15.75" x14ac:dyDescent="0.25">
      <c r="A133" s="69" t="s">
        <v>247</v>
      </c>
      <c r="B133" s="25" t="s">
        <v>73</v>
      </c>
      <c r="C133" s="186" t="s">
        <v>74</v>
      </c>
      <c r="D133" s="12">
        <v>0</v>
      </c>
      <c r="E133" s="94">
        <f t="shared" si="67"/>
        <v>0</v>
      </c>
      <c r="F133" s="12">
        <f>G133+H133</f>
        <v>0</v>
      </c>
      <c r="G133" s="52">
        <v>0</v>
      </c>
      <c r="H133" s="91">
        <f t="shared" si="69"/>
        <v>0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94">
        <f>(F133*1.46%)+F133</f>
        <v>0</v>
      </c>
      <c r="S133" s="147">
        <f t="shared" si="70"/>
        <v>0</v>
      </c>
    </row>
    <row r="134" spans="1:19" ht="15.75" x14ac:dyDescent="0.25">
      <c r="A134" s="69"/>
      <c r="B134" s="27" t="s">
        <v>100</v>
      </c>
      <c r="C134" s="9" t="s">
        <v>101</v>
      </c>
      <c r="D134" s="23">
        <f>D135</f>
        <v>0</v>
      </c>
      <c r="E134" s="4">
        <f t="shared" si="67"/>
        <v>0</v>
      </c>
      <c r="F134" s="41">
        <f>G134+H134</f>
        <v>0</v>
      </c>
      <c r="G134" s="23">
        <f>G135</f>
        <v>0</v>
      </c>
      <c r="H134" s="17">
        <f t="shared" si="69"/>
        <v>0</v>
      </c>
      <c r="I134" s="23">
        <f>I135</f>
        <v>0</v>
      </c>
      <c r="J134" s="23">
        <f t="shared" ref="J134:Q134" si="79">J135</f>
        <v>0</v>
      </c>
      <c r="K134" s="23">
        <f t="shared" si="79"/>
        <v>0</v>
      </c>
      <c r="L134" s="23">
        <f t="shared" si="79"/>
        <v>0</v>
      </c>
      <c r="M134" s="23">
        <f t="shared" si="79"/>
        <v>0</v>
      </c>
      <c r="N134" s="23">
        <f t="shared" si="79"/>
        <v>0</v>
      </c>
      <c r="O134" s="23">
        <f t="shared" si="79"/>
        <v>0</v>
      </c>
      <c r="P134" s="23">
        <f t="shared" si="79"/>
        <v>0</v>
      </c>
      <c r="Q134" s="23">
        <f t="shared" si="79"/>
        <v>0</v>
      </c>
      <c r="R134" s="4">
        <f>R135</f>
        <v>0</v>
      </c>
      <c r="S134" s="146">
        <f t="shared" si="70"/>
        <v>0</v>
      </c>
    </row>
    <row r="135" spans="1:19" ht="15.75" x14ac:dyDescent="0.25">
      <c r="A135" s="69" t="s">
        <v>248</v>
      </c>
      <c r="B135" s="34">
        <v>3292</v>
      </c>
      <c r="C135" s="186" t="s">
        <v>105</v>
      </c>
      <c r="D135" s="12">
        <v>0</v>
      </c>
      <c r="E135" s="94">
        <f t="shared" si="67"/>
        <v>0</v>
      </c>
      <c r="F135" s="12">
        <f>G135+H135</f>
        <v>0</v>
      </c>
      <c r="G135" s="52">
        <v>0</v>
      </c>
      <c r="H135" s="91">
        <f t="shared" si="69"/>
        <v>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94">
        <f>(F135*1.46%)+F135</f>
        <v>0</v>
      </c>
      <c r="S135" s="147">
        <f t="shared" si="70"/>
        <v>0</v>
      </c>
    </row>
    <row r="136" spans="1:19" ht="15.75" x14ac:dyDescent="0.25">
      <c r="A136" s="69"/>
      <c r="B136" s="24">
        <v>4</v>
      </c>
      <c r="C136" s="9" t="s">
        <v>133</v>
      </c>
      <c r="D136" s="28">
        <f>D137</f>
        <v>46000</v>
      </c>
      <c r="E136" s="4">
        <f t="shared" si="67"/>
        <v>-29200</v>
      </c>
      <c r="F136" s="41">
        <f>G136+H136</f>
        <v>16800</v>
      </c>
      <c r="G136" s="28">
        <f>G137</f>
        <v>16800</v>
      </c>
      <c r="H136" s="17">
        <f t="shared" si="69"/>
        <v>0</v>
      </c>
      <c r="I136" s="28">
        <f>I137</f>
        <v>0</v>
      </c>
      <c r="J136" s="28">
        <f t="shared" ref="J136:Q136" si="80">J137</f>
        <v>0</v>
      </c>
      <c r="K136" s="28">
        <f t="shared" si="80"/>
        <v>0</v>
      </c>
      <c r="L136" s="28">
        <f t="shared" si="80"/>
        <v>0</v>
      </c>
      <c r="M136" s="28">
        <f t="shared" si="80"/>
        <v>0</v>
      </c>
      <c r="N136" s="28">
        <f t="shared" si="80"/>
        <v>0</v>
      </c>
      <c r="O136" s="28">
        <f t="shared" si="80"/>
        <v>0</v>
      </c>
      <c r="P136" s="28">
        <f t="shared" si="80"/>
        <v>0</v>
      </c>
      <c r="Q136" s="28">
        <f t="shared" si="80"/>
        <v>0</v>
      </c>
      <c r="R136" s="4">
        <f>R137</f>
        <v>6391.98</v>
      </c>
      <c r="S136" s="146">
        <f t="shared" si="70"/>
        <v>6484.024512</v>
      </c>
    </row>
    <row r="137" spans="1:19" ht="33" customHeight="1" x14ac:dyDescent="0.25">
      <c r="A137" s="69"/>
      <c r="B137" s="24">
        <v>42</v>
      </c>
      <c r="C137" s="37" t="s">
        <v>134</v>
      </c>
      <c r="D137" s="28">
        <f>D138+D142+D144</f>
        <v>46000</v>
      </c>
      <c r="E137" s="4">
        <f t="shared" si="67"/>
        <v>-29200</v>
      </c>
      <c r="F137" s="41">
        <f t="shared" ref="F137:F140" si="81">G137+H137</f>
        <v>16800</v>
      </c>
      <c r="G137" s="28">
        <f>G138+G142+G144</f>
        <v>16800</v>
      </c>
      <c r="H137" s="17">
        <f t="shared" si="69"/>
        <v>0</v>
      </c>
      <c r="I137" s="28">
        <f t="shared" ref="I137:Q137" si="82">I138+I142+I144</f>
        <v>0</v>
      </c>
      <c r="J137" s="28">
        <f t="shared" si="82"/>
        <v>0</v>
      </c>
      <c r="K137" s="28">
        <f t="shared" si="82"/>
        <v>0</v>
      </c>
      <c r="L137" s="28">
        <f t="shared" si="82"/>
        <v>0</v>
      </c>
      <c r="M137" s="28">
        <f t="shared" si="82"/>
        <v>0</v>
      </c>
      <c r="N137" s="28">
        <f t="shared" si="82"/>
        <v>0</v>
      </c>
      <c r="O137" s="28">
        <f t="shared" si="82"/>
        <v>0</v>
      </c>
      <c r="P137" s="28">
        <f t="shared" si="82"/>
        <v>0</v>
      </c>
      <c r="Q137" s="28">
        <f t="shared" si="82"/>
        <v>0</v>
      </c>
      <c r="R137" s="4">
        <f>R138+R142+R144</f>
        <v>6391.98</v>
      </c>
      <c r="S137" s="146">
        <f t="shared" si="70"/>
        <v>6484.024512</v>
      </c>
    </row>
    <row r="138" spans="1:19" ht="15.75" x14ac:dyDescent="0.25">
      <c r="A138" s="251"/>
      <c r="B138" s="24">
        <v>422</v>
      </c>
      <c r="C138" s="9" t="s">
        <v>140</v>
      </c>
      <c r="D138" s="28">
        <f>D139+D140+D141</f>
        <v>43000</v>
      </c>
      <c r="E138" s="4">
        <f t="shared" si="67"/>
        <v>-32500</v>
      </c>
      <c r="F138" s="41">
        <f t="shared" si="81"/>
        <v>10500</v>
      </c>
      <c r="G138" s="28">
        <f>G139+G140+G141</f>
        <v>10500</v>
      </c>
      <c r="H138" s="17">
        <f t="shared" si="69"/>
        <v>0</v>
      </c>
      <c r="I138" s="28">
        <f>I139+I140</f>
        <v>0</v>
      </c>
      <c r="J138" s="28">
        <f t="shared" ref="J138:Q138" si="83">J139+J140</f>
        <v>0</v>
      </c>
      <c r="K138" s="28">
        <f t="shared" si="83"/>
        <v>0</v>
      </c>
      <c r="L138" s="28">
        <f t="shared" si="83"/>
        <v>0</v>
      </c>
      <c r="M138" s="28">
        <f t="shared" si="83"/>
        <v>0</v>
      </c>
      <c r="N138" s="28">
        <f t="shared" si="83"/>
        <v>0</v>
      </c>
      <c r="O138" s="28">
        <f t="shared" si="83"/>
        <v>0</v>
      </c>
      <c r="P138" s="28">
        <f t="shared" si="83"/>
        <v>0</v>
      </c>
      <c r="Q138" s="28">
        <f t="shared" si="83"/>
        <v>0</v>
      </c>
      <c r="R138" s="4">
        <f>R139+R140+R141</f>
        <v>0</v>
      </c>
      <c r="S138" s="146">
        <f t="shared" si="70"/>
        <v>0</v>
      </c>
    </row>
    <row r="139" spans="1:19" ht="15.75" customHeight="1" x14ac:dyDescent="0.25">
      <c r="A139" s="251" t="s">
        <v>249</v>
      </c>
      <c r="B139" s="34">
        <v>4221</v>
      </c>
      <c r="C139" s="186" t="s">
        <v>143</v>
      </c>
      <c r="D139" s="12">
        <v>37000</v>
      </c>
      <c r="E139" s="94">
        <f t="shared" si="67"/>
        <v>-37000</v>
      </c>
      <c r="F139" s="12">
        <f t="shared" si="81"/>
        <v>0</v>
      </c>
      <c r="G139" s="52"/>
      <c r="H139" s="91">
        <f t="shared" si="69"/>
        <v>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94">
        <f>(F139*1.46%)+F139</f>
        <v>0</v>
      </c>
      <c r="S139" s="147">
        <f t="shared" si="70"/>
        <v>0</v>
      </c>
    </row>
    <row r="140" spans="1:19" ht="15.75" x14ac:dyDescent="0.25">
      <c r="A140" s="251" t="s">
        <v>250</v>
      </c>
      <c r="B140" s="34">
        <v>4222</v>
      </c>
      <c r="C140" s="186" t="s">
        <v>145</v>
      </c>
      <c r="D140" s="12">
        <v>0</v>
      </c>
      <c r="E140" s="94">
        <f t="shared" si="67"/>
        <v>10500</v>
      </c>
      <c r="F140" s="12">
        <f t="shared" si="81"/>
        <v>10500</v>
      </c>
      <c r="G140" s="52">
        <v>10500</v>
      </c>
      <c r="H140" s="91">
        <f t="shared" si="69"/>
        <v>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94">
        <v>0</v>
      </c>
      <c r="S140" s="147">
        <f t="shared" si="70"/>
        <v>0</v>
      </c>
    </row>
    <row r="141" spans="1:19" ht="15.75" x14ac:dyDescent="0.25">
      <c r="A141" s="195"/>
      <c r="B141" s="34">
        <v>4227</v>
      </c>
      <c r="C141" s="186" t="s">
        <v>156</v>
      </c>
      <c r="D141" s="12">
        <v>6000</v>
      </c>
      <c r="E141" s="94">
        <f t="shared" ref="E141" si="84">F141-D141</f>
        <v>-6000</v>
      </c>
      <c r="F141" s="12">
        <f t="shared" ref="F141" si="85">G141+H141</f>
        <v>0</v>
      </c>
      <c r="G141" s="52"/>
      <c r="H141" s="91">
        <f t="shared" ref="H141" si="86">I141+J141+K141+L141+M141+N141+O141+P141</f>
        <v>0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94">
        <f t="shared" ref="R141" si="87">(F141*1.46%)+F141</f>
        <v>0</v>
      </c>
      <c r="S141" s="147">
        <f t="shared" ref="S141" si="88">(R141*1.44%)+R141</f>
        <v>0</v>
      </c>
    </row>
    <row r="142" spans="1:19" ht="15.75" x14ac:dyDescent="0.25">
      <c r="A142" s="251"/>
      <c r="B142" s="24">
        <v>423</v>
      </c>
      <c r="C142" s="9" t="s">
        <v>158</v>
      </c>
      <c r="D142" s="28">
        <f>D143</f>
        <v>0</v>
      </c>
      <c r="E142" s="4">
        <f t="shared" ref="E142:E173" si="89">F142-D142</f>
        <v>0</v>
      </c>
      <c r="F142" s="28">
        <f>G142+H142</f>
        <v>0</v>
      </c>
      <c r="G142" s="28">
        <f>G143</f>
        <v>0</v>
      </c>
      <c r="H142" s="17">
        <f t="shared" ref="H142:H152" si="90">I142+J142+K142+L142+M142+N142+O142+P142</f>
        <v>0</v>
      </c>
      <c r="I142" s="28">
        <f>I143</f>
        <v>0</v>
      </c>
      <c r="J142" s="28">
        <f t="shared" ref="J142:Q142" si="91">J143</f>
        <v>0</v>
      </c>
      <c r="K142" s="28">
        <f t="shared" si="91"/>
        <v>0</v>
      </c>
      <c r="L142" s="28">
        <f t="shared" si="91"/>
        <v>0</v>
      </c>
      <c r="M142" s="28">
        <f t="shared" si="91"/>
        <v>0</v>
      </c>
      <c r="N142" s="28">
        <f t="shared" si="91"/>
        <v>0</v>
      </c>
      <c r="O142" s="28">
        <f t="shared" si="91"/>
        <v>0</v>
      </c>
      <c r="P142" s="28">
        <f t="shared" si="91"/>
        <v>0</v>
      </c>
      <c r="Q142" s="28">
        <f t="shared" si="91"/>
        <v>0</v>
      </c>
      <c r="R142" s="4">
        <f>R143</f>
        <v>0</v>
      </c>
      <c r="S142" s="146">
        <f t="shared" ref="S142:S158" si="92">(R142*1.44%)+R142</f>
        <v>0</v>
      </c>
    </row>
    <row r="143" spans="1:19" ht="18" customHeight="1" x14ac:dyDescent="0.25">
      <c r="A143" s="69" t="s">
        <v>261</v>
      </c>
      <c r="B143" s="34">
        <v>4231</v>
      </c>
      <c r="C143" s="186" t="s">
        <v>160</v>
      </c>
      <c r="D143" s="12">
        <v>0</v>
      </c>
      <c r="E143" s="94">
        <f t="shared" si="89"/>
        <v>0</v>
      </c>
      <c r="F143" s="12">
        <f>G143+H143</f>
        <v>0</v>
      </c>
      <c r="G143" s="52">
        <v>0</v>
      </c>
      <c r="H143" s="91">
        <f t="shared" si="90"/>
        <v>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94">
        <f>(F143*1.46%)+F143</f>
        <v>0</v>
      </c>
      <c r="S143" s="147">
        <f t="shared" si="92"/>
        <v>0</v>
      </c>
    </row>
    <row r="144" spans="1:19" ht="30.75" customHeight="1" x14ac:dyDescent="0.25">
      <c r="A144" s="68"/>
      <c r="B144" s="185" t="s">
        <v>226</v>
      </c>
      <c r="C144" s="35" t="s">
        <v>227</v>
      </c>
      <c r="D144" s="28">
        <f>D145</f>
        <v>3000</v>
      </c>
      <c r="E144" s="4">
        <f t="shared" si="89"/>
        <v>3300</v>
      </c>
      <c r="F144" s="28">
        <f>G144+H144</f>
        <v>6300</v>
      </c>
      <c r="G144" s="28">
        <f>G145</f>
        <v>6300</v>
      </c>
      <c r="H144" s="17">
        <f t="shared" si="90"/>
        <v>0</v>
      </c>
      <c r="I144" s="28">
        <f>I145</f>
        <v>0</v>
      </c>
      <c r="J144" s="28">
        <f t="shared" ref="J144:Q144" si="93">J145</f>
        <v>0</v>
      </c>
      <c r="K144" s="28">
        <f t="shared" si="93"/>
        <v>0</v>
      </c>
      <c r="L144" s="28">
        <f t="shared" si="93"/>
        <v>0</v>
      </c>
      <c r="M144" s="28">
        <f t="shared" si="93"/>
        <v>0</v>
      </c>
      <c r="N144" s="28">
        <f t="shared" si="93"/>
        <v>0</v>
      </c>
      <c r="O144" s="28">
        <f t="shared" si="93"/>
        <v>0</v>
      </c>
      <c r="P144" s="28">
        <f t="shared" si="93"/>
        <v>0</v>
      </c>
      <c r="Q144" s="28">
        <f t="shared" si="93"/>
        <v>0</v>
      </c>
      <c r="R144" s="4">
        <f>R145</f>
        <v>6391.98</v>
      </c>
      <c r="S144" s="146">
        <f t="shared" si="92"/>
        <v>6484.024512</v>
      </c>
    </row>
    <row r="145" spans="1:19" ht="15.75" x14ac:dyDescent="0.25">
      <c r="A145" s="69" t="s">
        <v>263</v>
      </c>
      <c r="B145" s="29" t="s">
        <v>229</v>
      </c>
      <c r="C145" s="30" t="s">
        <v>230</v>
      </c>
      <c r="D145" s="12">
        <v>3000</v>
      </c>
      <c r="E145" s="94">
        <f t="shared" si="89"/>
        <v>3300</v>
      </c>
      <c r="F145" s="188">
        <f>G145+H145</f>
        <v>6300</v>
      </c>
      <c r="G145" s="52">
        <v>6300</v>
      </c>
      <c r="H145" s="91">
        <f t="shared" si="90"/>
        <v>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94">
        <f>(F145*1.46%)+F145</f>
        <v>6391.98</v>
      </c>
      <c r="S145" s="147">
        <f t="shared" si="92"/>
        <v>6484.024512</v>
      </c>
    </row>
    <row r="146" spans="1:19" ht="48" customHeight="1" x14ac:dyDescent="0.25">
      <c r="A146" s="311" t="s">
        <v>503</v>
      </c>
      <c r="B146" s="312"/>
      <c r="C146" s="313"/>
      <c r="D146" s="23">
        <f>D147</f>
        <v>24500</v>
      </c>
      <c r="E146" s="4">
        <f t="shared" si="89"/>
        <v>-24500</v>
      </c>
      <c r="F146" s="23">
        <f>G146+H146</f>
        <v>0</v>
      </c>
      <c r="G146" s="23">
        <f>G147</f>
        <v>0</v>
      </c>
      <c r="H146" s="17">
        <f t="shared" si="90"/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4">
        <f>R147</f>
        <v>0</v>
      </c>
      <c r="S146" s="146">
        <f t="shared" si="92"/>
        <v>0</v>
      </c>
    </row>
    <row r="147" spans="1:19" ht="15.75" x14ac:dyDescent="0.25">
      <c r="A147" s="183"/>
      <c r="B147" s="36">
        <v>3</v>
      </c>
      <c r="C147" s="9" t="s">
        <v>33</v>
      </c>
      <c r="D147" s="23">
        <f>D148</f>
        <v>24500</v>
      </c>
      <c r="E147" s="4">
        <f t="shared" si="89"/>
        <v>-24500</v>
      </c>
      <c r="F147" s="23">
        <f t="shared" ref="F147:F150" si="94">G147+H147</f>
        <v>0</v>
      </c>
      <c r="G147" s="23">
        <f>G148</f>
        <v>0</v>
      </c>
      <c r="H147" s="17">
        <f t="shared" si="90"/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4">
        <f>R148</f>
        <v>0</v>
      </c>
      <c r="S147" s="146">
        <f t="shared" si="92"/>
        <v>0</v>
      </c>
    </row>
    <row r="148" spans="1:19" ht="15.75" x14ac:dyDescent="0.25">
      <c r="A148" s="183"/>
      <c r="B148" s="36">
        <v>32</v>
      </c>
      <c r="C148" s="9" t="s">
        <v>35</v>
      </c>
      <c r="D148" s="23">
        <f>D149</f>
        <v>24500</v>
      </c>
      <c r="E148" s="4">
        <f t="shared" si="89"/>
        <v>-24500</v>
      </c>
      <c r="F148" s="23">
        <f t="shared" si="94"/>
        <v>0</v>
      </c>
      <c r="G148" s="23">
        <f>G149</f>
        <v>0</v>
      </c>
      <c r="H148" s="17">
        <f t="shared" si="90"/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4">
        <f>R149</f>
        <v>0</v>
      </c>
      <c r="S148" s="146">
        <f t="shared" si="92"/>
        <v>0</v>
      </c>
    </row>
    <row r="149" spans="1:19" ht="15.75" x14ac:dyDescent="0.25">
      <c r="A149" s="183"/>
      <c r="B149" s="36">
        <v>329</v>
      </c>
      <c r="C149" s="16" t="s">
        <v>101</v>
      </c>
      <c r="D149" s="23">
        <f>D150</f>
        <v>24500</v>
      </c>
      <c r="E149" s="4">
        <f t="shared" si="89"/>
        <v>-24500</v>
      </c>
      <c r="F149" s="23">
        <f t="shared" si="94"/>
        <v>0</v>
      </c>
      <c r="G149" s="23">
        <f>G150</f>
        <v>0</v>
      </c>
      <c r="H149" s="17">
        <f t="shared" si="90"/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4">
        <f>R150</f>
        <v>0</v>
      </c>
      <c r="S149" s="146">
        <f t="shared" si="92"/>
        <v>0</v>
      </c>
    </row>
    <row r="150" spans="1:19" ht="15.75" x14ac:dyDescent="0.25">
      <c r="A150" s="70" t="s">
        <v>264</v>
      </c>
      <c r="B150" s="57" t="s">
        <v>115</v>
      </c>
      <c r="C150" s="58" t="s">
        <v>116</v>
      </c>
      <c r="D150" s="59">
        <v>24500</v>
      </c>
      <c r="E150" s="94">
        <f t="shared" si="89"/>
        <v>-24500</v>
      </c>
      <c r="F150" s="189">
        <f t="shared" si="94"/>
        <v>0</v>
      </c>
      <c r="G150" s="60"/>
      <c r="H150" s="91">
        <f t="shared" si="90"/>
        <v>0</v>
      </c>
      <c r="I150" s="60"/>
      <c r="J150" s="60"/>
      <c r="K150" s="60"/>
      <c r="L150" s="60"/>
      <c r="M150" s="60"/>
      <c r="N150" s="60"/>
      <c r="O150" s="60"/>
      <c r="P150" s="60"/>
      <c r="Q150" s="60"/>
      <c r="R150" s="94">
        <f>(F150*1.46%)+F150</f>
        <v>0</v>
      </c>
      <c r="S150" s="147">
        <f t="shared" si="92"/>
        <v>0</v>
      </c>
    </row>
    <row r="151" spans="1:19" ht="15.75" x14ac:dyDescent="0.25">
      <c r="A151" s="184" t="s">
        <v>233</v>
      </c>
      <c r="B151" s="186"/>
      <c r="C151" s="186"/>
      <c r="D151" s="73">
        <f>D152</f>
        <v>126048.82999999999</v>
      </c>
      <c r="E151" s="4">
        <f t="shared" si="89"/>
        <v>45775.100000000006</v>
      </c>
      <c r="F151" s="73">
        <f t="shared" ref="F151:F159" si="95">G151+H151</f>
        <v>171823.93</v>
      </c>
      <c r="G151" s="73">
        <f>G152</f>
        <v>0</v>
      </c>
      <c r="H151" s="17">
        <f t="shared" si="90"/>
        <v>171823.93</v>
      </c>
      <c r="I151" s="73">
        <f>I152</f>
        <v>171823.93</v>
      </c>
      <c r="J151" s="73">
        <f t="shared" ref="J151:Q151" si="96">J152</f>
        <v>0</v>
      </c>
      <c r="K151" s="73">
        <f t="shared" si="96"/>
        <v>0</v>
      </c>
      <c r="L151" s="73">
        <f t="shared" si="96"/>
        <v>0</v>
      </c>
      <c r="M151" s="73">
        <f t="shared" si="96"/>
        <v>0</v>
      </c>
      <c r="N151" s="73">
        <f t="shared" si="96"/>
        <v>0</v>
      </c>
      <c r="O151" s="73">
        <f t="shared" si="96"/>
        <v>0</v>
      </c>
      <c r="P151" s="73">
        <f t="shared" si="96"/>
        <v>0</v>
      </c>
      <c r="Q151" s="73">
        <f t="shared" si="96"/>
        <v>760236.59000000008</v>
      </c>
      <c r="R151" s="4">
        <f>R152</f>
        <v>645111</v>
      </c>
      <c r="S151" s="146">
        <v>0</v>
      </c>
    </row>
    <row r="152" spans="1:19" ht="15.75" x14ac:dyDescent="0.25">
      <c r="A152" s="148"/>
      <c r="B152" s="36">
        <v>3</v>
      </c>
      <c r="C152" s="9" t="s">
        <v>33</v>
      </c>
      <c r="D152" s="73">
        <f>D153+D171+D174</f>
        <v>126048.82999999999</v>
      </c>
      <c r="E152" s="4">
        <f t="shared" si="89"/>
        <v>45775.100000000006</v>
      </c>
      <c r="F152" s="73">
        <f t="shared" si="95"/>
        <v>171823.93</v>
      </c>
      <c r="G152" s="73">
        <f>G153+G171+G174</f>
        <v>0</v>
      </c>
      <c r="H152" s="17">
        <f t="shared" si="90"/>
        <v>171823.93</v>
      </c>
      <c r="I152" s="73">
        <f t="shared" ref="I152:Q152" si="97">I153+I171+I174</f>
        <v>171823.93</v>
      </c>
      <c r="J152" s="73">
        <f t="shared" si="97"/>
        <v>0</v>
      </c>
      <c r="K152" s="73">
        <f t="shared" si="97"/>
        <v>0</v>
      </c>
      <c r="L152" s="73">
        <f t="shared" si="97"/>
        <v>0</v>
      </c>
      <c r="M152" s="73">
        <f t="shared" si="97"/>
        <v>0</v>
      </c>
      <c r="N152" s="73">
        <f t="shared" si="97"/>
        <v>0</v>
      </c>
      <c r="O152" s="73">
        <f t="shared" si="97"/>
        <v>0</v>
      </c>
      <c r="P152" s="73">
        <f t="shared" si="97"/>
        <v>0</v>
      </c>
      <c r="Q152" s="73">
        <f t="shared" si="97"/>
        <v>760236.59000000008</v>
      </c>
      <c r="R152" s="4">
        <f>R153+R171+R174</f>
        <v>645111</v>
      </c>
      <c r="S152" s="146">
        <v>0</v>
      </c>
    </row>
    <row r="153" spans="1:19" ht="15.75" x14ac:dyDescent="0.25">
      <c r="A153" s="149"/>
      <c r="B153" s="36">
        <v>32</v>
      </c>
      <c r="C153" s="16" t="s">
        <v>35</v>
      </c>
      <c r="D153" s="73">
        <f>D154+D156+D160+D165+D167</f>
        <v>126048.82999999999</v>
      </c>
      <c r="E153" s="4">
        <f t="shared" si="89"/>
        <v>45775.100000000006</v>
      </c>
      <c r="F153" s="73">
        <f t="shared" si="95"/>
        <v>171823.93</v>
      </c>
      <c r="G153" s="73">
        <f>G154+G156+G160+G165+G167</f>
        <v>0</v>
      </c>
      <c r="H153" s="17">
        <f t="shared" ref="H153:H161" si="98">I153+J153+K153+L153+M153+N153+O153+P153</f>
        <v>171823.93</v>
      </c>
      <c r="I153" s="73">
        <f>I154+I156+I160+I165+I167</f>
        <v>171823.93</v>
      </c>
      <c r="J153" s="73">
        <f t="shared" ref="J153:P153" si="99">J154+J156+J160+J167</f>
        <v>0</v>
      </c>
      <c r="K153" s="73">
        <f t="shared" si="99"/>
        <v>0</v>
      </c>
      <c r="L153" s="73">
        <f t="shared" si="99"/>
        <v>0</v>
      </c>
      <c r="M153" s="73">
        <f t="shared" si="99"/>
        <v>0</v>
      </c>
      <c r="N153" s="73">
        <f t="shared" si="99"/>
        <v>0</v>
      </c>
      <c r="O153" s="73">
        <f t="shared" si="99"/>
        <v>0</v>
      </c>
      <c r="P153" s="73">
        <f t="shared" si="99"/>
        <v>0</v>
      </c>
      <c r="Q153" s="73">
        <f>Q154+Q156+Q160+Q165+Q167</f>
        <v>354377.14</v>
      </c>
      <c r="R153" s="4">
        <f>R154+R156+R160+R165+R167</f>
        <v>442181</v>
      </c>
      <c r="S153" s="146">
        <v>0</v>
      </c>
    </row>
    <row r="154" spans="1:19" ht="15.75" x14ac:dyDescent="0.25">
      <c r="A154" s="148"/>
      <c r="B154" s="36">
        <v>321</v>
      </c>
      <c r="C154" s="16" t="s">
        <v>37</v>
      </c>
      <c r="D154" s="73">
        <f>D155</f>
        <v>41223.160000000003</v>
      </c>
      <c r="E154" s="4">
        <f t="shared" si="89"/>
        <v>4872.8399999999965</v>
      </c>
      <c r="F154" s="73">
        <f>G154+H154</f>
        <v>46096</v>
      </c>
      <c r="G154" s="73">
        <f>G155</f>
        <v>0</v>
      </c>
      <c r="H154" s="17">
        <f t="shared" si="98"/>
        <v>46096</v>
      </c>
      <c r="I154" s="73">
        <f>I155</f>
        <v>46096</v>
      </c>
      <c r="J154" s="73">
        <f t="shared" ref="J154:Q154" si="100">J155</f>
        <v>0</v>
      </c>
      <c r="K154" s="73">
        <f t="shared" si="100"/>
        <v>0</v>
      </c>
      <c r="L154" s="73">
        <f t="shared" si="100"/>
        <v>0</v>
      </c>
      <c r="M154" s="73">
        <f t="shared" si="100"/>
        <v>0</v>
      </c>
      <c r="N154" s="73">
        <f t="shared" si="100"/>
        <v>0</v>
      </c>
      <c r="O154" s="73">
        <f t="shared" si="100"/>
        <v>0</v>
      </c>
      <c r="P154" s="73">
        <f t="shared" si="100"/>
        <v>0</v>
      </c>
      <c r="Q154" s="73">
        <f t="shared" si="100"/>
        <v>27289.1</v>
      </c>
      <c r="R154" s="4">
        <f>R155</f>
        <v>38447</v>
      </c>
      <c r="S154" s="146">
        <v>0</v>
      </c>
    </row>
    <row r="155" spans="1:19" ht="15.75" x14ac:dyDescent="0.25">
      <c r="A155" s="70" t="s">
        <v>265</v>
      </c>
      <c r="B155" s="26">
        <v>3211</v>
      </c>
      <c r="C155" s="14" t="s">
        <v>40</v>
      </c>
      <c r="D155" s="52">
        <v>41223.160000000003</v>
      </c>
      <c r="E155" s="94">
        <f t="shared" si="89"/>
        <v>4872.8399999999965</v>
      </c>
      <c r="F155" s="52">
        <f>G155+H155</f>
        <v>46096</v>
      </c>
      <c r="G155" s="52">
        <v>0</v>
      </c>
      <c r="H155" s="91">
        <f t="shared" si="98"/>
        <v>46096</v>
      </c>
      <c r="I155" s="52">
        <v>46096</v>
      </c>
      <c r="J155" s="52"/>
      <c r="K155" s="52"/>
      <c r="L155" s="52"/>
      <c r="M155" s="52"/>
      <c r="N155" s="52"/>
      <c r="O155" s="52"/>
      <c r="P155" s="52"/>
      <c r="Q155" s="52">
        <v>27289.1</v>
      </c>
      <c r="R155" s="94">
        <v>38447</v>
      </c>
      <c r="S155" s="147"/>
    </row>
    <row r="156" spans="1:19" ht="15.75" x14ac:dyDescent="0.25">
      <c r="A156" s="70"/>
      <c r="B156" s="36">
        <v>322</v>
      </c>
      <c r="C156" s="16" t="s">
        <v>49</v>
      </c>
      <c r="D156" s="73">
        <f>D157+D158+D159</f>
        <v>0</v>
      </c>
      <c r="E156" s="4">
        <f t="shared" si="89"/>
        <v>1810</v>
      </c>
      <c r="F156" s="73">
        <f t="shared" si="95"/>
        <v>1810</v>
      </c>
      <c r="G156" s="73">
        <f>SUM(G157:G159)</f>
        <v>0</v>
      </c>
      <c r="H156" s="17">
        <f t="shared" si="98"/>
        <v>1810</v>
      </c>
      <c r="I156" s="73">
        <f>I157+I158+I159</f>
        <v>1810</v>
      </c>
      <c r="J156" s="73">
        <f t="shared" ref="J156:Q156" si="101">J157+J158+J159</f>
        <v>0</v>
      </c>
      <c r="K156" s="73">
        <f t="shared" si="101"/>
        <v>0</v>
      </c>
      <c r="L156" s="73">
        <f t="shared" si="101"/>
        <v>0</v>
      </c>
      <c r="M156" s="73">
        <f t="shared" si="101"/>
        <v>0</v>
      </c>
      <c r="N156" s="73">
        <f t="shared" si="101"/>
        <v>0</v>
      </c>
      <c r="O156" s="73">
        <f t="shared" si="101"/>
        <v>0</v>
      </c>
      <c r="P156" s="73">
        <f t="shared" si="101"/>
        <v>0</v>
      </c>
      <c r="Q156" s="73">
        <f t="shared" si="101"/>
        <v>12284.220000000001</v>
      </c>
      <c r="R156" s="4">
        <f>R157+R158+R159</f>
        <v>6000</v>
      </c>
      <c r="S156" s="146">
        <v>0</v>
      </c>
    </row>
    <row r="157" spans="1:19" ht="15.75" x14ac:dyDescent="0.25">
      <c r="A157" s="70" t="s">
        <v>266</v>
      </c>
      <c r="B157" s="26">
        <v>3221</v>
      </c>
      <c r="C157" s="14" t="s">
        <v>52</v>
      </c>
      <c r="D157" s="52">
        <v>0</v>
      </c>
      <c r="E157" s="94">
        <f t="shared" si="89"/>
        <v>245</v>
      </c>
      <c r="F157" s="52">
        <f t="shared" si="95"/>
        <v>245</v>
      </c>
      <c r="G157" s="52">
        <v>0</v>
      </c>
      <c r="H157" s="91">
        <f t="shared" si="98"/>
        <v>245</v>
      </c>
      <c r="I157" s="52">
        <v>245</v>
      </c>
      <c r="J157" s="52"/>
      <c r="K157" s="52"/>
      <c r="L157" s="52"/>
      <c r="M157" s="52"/>
      <c r="N157" s="52"/>
      <c r="O157" s="52"/>
      <c r="P157" s="52"/>
      <c r="Q157" s="52">
        <v>1107</v>
      </c>
      <c r="R157" s="94"/>
      <c r="S157" s="147">
        <f t="shared" si="92"/>
        <v>0</v>
      </c>
    </row>
    <row r="158" spans="1:19" ht="15.75" x14ac:dyDescent="0.25">
      <c r="A158" s="70" t="s">
        <v>267</v>
      </c>
      <c r="B158" s="71">
        <v>3222</v>
      </c>
      <c r="C158" s="76" t="s">
        <v>262</v>
      </c>
      <c r="D158" s="52">
        <v>0</v>
      </c>
      <c r="E158" s="94">
        <f t="shared" si="89"/>
        <v>1565</v>
      </c>
      <c r="F158" s="52">
        <f t="shared" si="95"/>
        <v>1565</v>
      </c>
      <c r="G158" s="52">
        <v>0</v>
      </c>
      <c r="H158" s="91">
        <f t="shared" si="98"/>
        <v>1565</v>
      </c>
      <c r="I158" s="52">
        <v>1565</v>
      </c>
      <c r="J158" s="52"/>
      <c r="K158" s="52"/>
      <c r="L158" s="52"/>
      <c r="M158" s="52"/>
      <c r="N158" s="52"/>
      <c r="O158" s="52"/>
      <c r="P158" s="52"/>
      <c r="Q158" s="52">
        <v>9556.52</v>
      </c>
      <c r="R158" s="94"/>
      <c r="S158" s="147">
        <f t="shared" si="92"/>
        <v>0</v>
      </c>
    </row>
    <row r="159" spans="1:19" ht="15.75" x14ac:dyDescent="0.25">
      <c r="A159" s="252" t="s">
        <v>268</v>
      </c>
      <c r="B159" s="26">
        <v>3227</v>
      </c>
      <c r="C159" s="14" t="s">
        <v>66</v>
      </c>
      <c r="D159" s="52">
        <v>0</v>
      </c>
      <c r="E159" s="168">
        <f t="shared" si="89"/>
        <v>0</v>
      </c>
      <c r="F159" s="52">
        <f t="shared" si="95"/>
        <v>0</v>
      </c>
      <c r="G159" s="73">
        <v>0</v>
      </c>
      <c r="H159" s="91">
        <f t="shared" si="98"/>
        <v>0</v>
      </c>
      <c r="I159" s="52"/>
      <c r="J159" s="73"/>
      <c r="K159" s="73"/>
      <c r="L159" s="73"/>
      <c r="M159" s="73"/>
      <c r="N159" s="73"/>
      <c r="O159" s="73"/>
      <c r="P159" s="73"/>
      <c r="Q159" s="52">
        <v>1620.7</v>
      </c>
      <c r="R159" s="168">
        <v>6000</v>
      </c>
      <c r="S159" s="168">
        <v>0</v>
      </c>
    </row>
    <row r="160" spans="1:19" ht="15.75" x14ac:dyDescent="0.25">
      <c r="A160" s="195"/>
      <c r="B160" s="36">
        <v>323</v>
      </c>
      <c r="C160" s="16" t="s">
        <v>68</v>
      </c>
      <c r="D160" s="73">
        <f>D161+D162+D163+D164</f>
        <v>44729.93</v>
      </c>
      <c r="E160" s="4">
        <f t="shared" si="89"/>
        <v>10785</v>
      </c>
      <c r="F160" s="73">
        <f>G160+H160</f>
        <v>55514.93</v>
      </c>
      <c r="G160" s="73">
        <v>0</v>
      </c>
      <c r="H160" s="17">
        <f t="shared" si="98"/>
        <v>55514.93</v>
      </c>
      <c r="I160" s="73">
        <f>I161+I162+I163+I164</f>
        <v>55514.93</v>
      </c>
      <c r="J160" s="73">
        <f t="shared" ref="J160:Q160" si="102">J161+J162+J164</f>
        <v>0</v>
      </c>
      <c r="K160" s="73">
        <f t="shared" si="102"/>
        <v>0</v>
      </c>
      <c r="L160" s="73">
        <f t="shared" si="102"/>
        <v>0</v>
      </c>
      <c r="M160" s="73">
        <f t="shared" si="102"/>
        <v>0</v>
      </c>
      <c r="N160" s="73">
        <f t="shared" si="102"/>
        <v>0</v>
      </c>
      <c r="O160" s="73">
        <f t="shared" si="102"/>
        <v>0</v>
      </c>
      <c r="P160" s="73">
        <f t="shared" si="102"/>
        <v>0</v>
      </c>
      <c r="Q160" s="73">
        <f t="shared" si="102"/>
        <v>55987.98</v>
      </c>
      <c r="R160" s="5">
        <f>R161+R162+R163+R164</f>
        <v>21917</v>
      </c>
      <c r="S160" s="5">
        <v>0</v>
      </c>
    </row>
    <row r="161" spans="1:19" ht="15.75" x14ac:dyDescent="0.25">
      <c r="A161" s="252" t="s">
        <v>269</v>
      </c>
      <c r="B161" s="71">
        <v>3231</v>
      </c>
      <c r="C161" s="76" t="s">
        <v>71</v>
      </c>
      <c r="D161" s="52">
        <v>0</v>
      </c>
      <c r="E161" s="94">
        <f t="shared" si="89"/>
        <v>2135</v>
      </c>
      <c r="F161" s="52">
        <f>G161+H161</f>
        <v>2135</v>
      </c>
      <c r="G161" s="52">
        <v>0</v>
      </c>
      <c r="H161" s="91">
        <f t="shared" si="98"/>
        <v>2135</v>
      </c>
      <c r="I161" s="52">
        <v>2135</v>
      </c>
      <c r="J161" s="52"/>
      <c r="K161" s="52"/>
      <c r="L161" s="52"/>
      <c r="M161" s="52"/>
      <c r="N161" s="52"/>
      <c r="O161" s="52"/>
      <c r="P161" s="52"/>
      <c r="Q161" s="52">
        <v>873</v>
      </c>
      <c r="R161" s="94">
        <v>450</v>
      </c>
      <c r="S161" s="147"/>
    </row>
    <row r="162" spans="1:19" ht="15.75" x14ac:dyDescent="0.25">
      <c r="A162" s="70" t="s">
        <v>270</v>
      </c>
      <c r="B162" s="26">
        <v>3233</v>
      </c>
      <c r="C162" s="14" t="s">
        <v>77</v>
      </c>
      <c r="D162" s="52">
        <v>0</v>
      </c>
      <c r="E162" s="94">
        <f t="shared" si="89"/>
        <v>0</v>
      </c>
      <c r="F162" s="52">
        <f>G162+H162</f>
        <v>0</v>
      </c>
      <c r="G162" s="74">
        <v>0</v>
      </c>
      <c r="H162" s="91">
        <f t="shared" ref="H162:H191" si="103">I162+J162+K162+L162+M162+N162+O162+P162</f>
        <v>0</v>
      </c>
      <c r="I162" s="52"/>
      <c r="J162" s="77"/>
      <c r="K162" s="73"/>
      <c r="L162" s="77"/>
      <c r="M162" s="73"/>
      <c r="N162" s="73"/>
      <c r="O162" s="73"/>
      <c r="P162" s="73"/>
      <c r="Q162" s="73"/>
      <c r="R162" s="94">
        <f t="shared" ref="R162" si="104">(F162*1.46%)+F162</f>
        <v>0</v>
      </c>
      <c r="S162" s="231"/>
    </row>
    <row r="163" spans="1:19" ht="15.75" x14ac:dyDescent="0.25">
      <c r="A163" s="70" t="s">
        <v>271</v>
      </c>
      <c r="B163" s="13" t="s">
        <v>79</v>
      </c>
      <c r="C163" s="14" t="s">
        <v>80</v>
      </c>
      <c r="D163" s="52">
        <v>0</v>
      </c>
      <c r="E163" s="168">
        <f t="shared" si="89"/>
        <v>8650</v>
      </c>
      <c r="F163" s="52">
        <f>G163+H163</f>
        <v>8650</v>
      </c>
      <c r="G163" s="74">
        <v>0</v>
      </c>
      <c r="H163" s="91">
        <f t="shared" si="103"/>
        <v>8650</v>
      </c>
      <c r="I163" s="52">
        <v>8650</v>
      </c>
      <c r="J163" s="86"/>
      <c r="K163" s="210"/>
      <c r="L163" s="86"/>
      <c r="M163" s="248"/>
      <c r="N163" s="247"/>
      <c r="O163" s="247"/>
      <c r="P163" s="247"/>
      <c r="Q163" s="247"/>
      <c r="R163" s="94">
        <v>8800</v>
      </c>
      <c r="S163" s="231"/>
    </row>
    <row r="164" spans="1:19" ht="15.75" customHeight="1" x14ac:dyDescent="0.25">
      <c r="A164" s="70" t="s">
        <v>272</v>
      </c>
      <c r="B164" s="80">
        <v>3237</v>
      </c>
      <c r="C164" s="81" t="s">
        <v>89</v>
      </c>
      <c r="D164" s="52">
        <v>44729.93</v>
      </c>
      <c r="E164" s="94">
        <f t="shared" si="89"/>
        <v>0</v>
      </c>
      <c r="F164" s="52">
        <f>G164+H164</f>
        <v>44729.93</v>
      </c>
      <c r="G164" s="60">
        <v>0</v>
      </c>
      <c r="H164" s="91">
        <f t="shared" si="103"/>
        <v>44729.93</v>
      </c>
      <c r="I164" s="60">
        <v>44729.93</v>
      </c>
      <c r="J164" s="60"/>
      <c r="K164" s="52"/>
      <c r="L164" s="206"/>
      <c r="M164" s="52"/>
      <c r="N164" s="206"/>
      <c r="O164" s="60"/>
      <c r="P164" s="60"/>
      <c r="Q164" s="60">
        <v>55114.98</v>
      </c>
      <c r="R164" s="94">
        <v>12667</v>
      </c>
      <c r="S164" s="94"/>
    </row>
    <row r="165" spans="1:19" ht="15.75" x14ac:dyDescent="0.25">
      <c r="A165" s="150"/>
      <c r="B165" s="83">
        <v>324</v>
      </c>
      <c r="C165" s="9" t="s">
        <v>97</v>
      </c>
      <c r="D165" s="73">
        <f>D166</f>
        <v>39295.74</v>
      </c>
      <c r="E165" s="4">
        <f t="shared" si="89"/>
        <v>20359.260000000002</v>
      </c>
      <c r="F165" s="73">
        <f t="shared" ref="F165:F170" si="105">G165+H165</f>
        <v>59655</v>
      </c>
      <c r="G165" s="73">
        <f>G166</f>
        <v>0</v>
      </c>
      <c r="H165" s="17">
        <f t="shared" si="103"/>
        <v>59655</v>
      </c>
      <c r="I165" s="73">
        <f t="shared" ref="I165:P165" si="106">I166</f>
        <v>59655</v>
      </c>
      <c r="J165" s="73">
        <f t="shared" si="106"/>
        <v>0</v>
      </c>
      <c r="K165" s="73">
        <f t="shared" si="106"/>
        <v>0</v>
      </c>
      <c r="L165" s="73">
        <f t="shared" si="106"/>
        <v>0</v>
      </c>
      <c r="M165" s="73">
        <f t="shared" si="106"/>
        <v>0</v>
      </c>
      <c r="N165" s="73">
        <f t="shared" si="106"/>
        <v>0</v>
      </c>
      <c r="O165" s="73">
        <f t="shared" si="106"/>
        <v>0</v>
      </c>
      <c r="P165" s="73">
        <f t="shared" si="106"/>
        <v>0</v>
      </c>
      <c r="Q165" s="73">
        <f t="shared" ref="Q165" si="107">Q166</f>
        <v>248327.31</v>
      </c>
      <c r="R165" s="4">
        <f>R166</f>
        <v>366517</v>
      </c>
      <c r="S165" s="146">
        <v>0</v>
      </c>
    </row>
    <row r="166" spans="1:19" ht="15.75" x14ac:dyDescent="0.25">
      <c r="A166" s="79" t="s">
        <v>499</v>
      </c>
      <c r="B166" s="84">
        <v>3241</v>
      </c>
      <c r="C166" s="85" t="s">
        <v>99</v>
      </c>
      <c r="D166" s="52">
        <v>39295.74</v>
      </c>
      <c r="E166" s="94">
        <f t="shared" si="89"/>
        <v>20359.260000000002</v>
      </c>
      <c r="F166" s="52">
        <f t="shared" si="105"/>
        <v>59655</v>
      </c>
      <c r="G166" s="52">
        <v>0</v>
      </c>
      <c r="H166" s="91">
        <f t="shared" si="103"/>
        <v>59655</v>
      </c>
      <c r="I166" s="52">
        <v>59655</v>
      </c>
      <c r="J166" s="52"/>
      <c r="K166" s="52"/>
      <c r="L166" s="52"/>
      <c r="M166" s="52"/>
      <c r="N166" s="52"/>
      <c r="O166" s="52"/>
      <c r="P166" s="52"/>
      <c r="Q166" s="52">
        <v>248327.31</v>
      </c>
      <c r="R166" s="94">
        <v>366517</v>
      </c>
      <c r="S166" s="147"/>
    </row>
    <row r="167" spans="1:19" ht="17.25" customHeight="1" x14ac:dyDescent="0.25">
      <c r="A167" s="149"/>
      <c r="B167" s="78">
        <v>329</v>
      </c>
      <c r="C167" s="82" t="s">
        <v>101</v>
      </c>
      <c r="D167" s="73">
        <f>D168+D169+D170</f>
        <v>800</v>
      </c>
      <c r="E167" s="4">
        <f t="shared" si="89"/>
        <v>7948</v>
      </c>
      <c r="F167" s="73">
        <f t="shared" si="105"/>
        <v>8748</v>
      </c>
      <c r="G167" s="73">
        <f>G168</f>
        <v>0</v>
      </c>
      <c r="H167" s="17">
        <f t="shared" si="103"/>
        <v>8748</v>
      </c>
      <c r="I167" s="73">
        <f>I168+I169+I170</f>
        <v>8748</v>
      </c>
      <c r="J167" s="73">
        <f t="shared" ref="J167:Q167" si="108">J168+J169+J170</f>
        <v>0</v>
      </c>
      <c r="K167" s="73">
        <f t="shared" si="108"/>
        <v>0</v>
      </c>
      <c r="L167" s="73">
        <f t="shared" si="108"/>
        <v>0</v>
      </c>
      <c r="M167" s="73">
        <f t="shared" si="108"/>
        <v>0</v>
      </c>
      <c r="N167" s="73">
        <f t="shared" si="108"/>
        <v>0</v>
      </c>
      <c r="O167" s="73">
        <f t="shared" si="108"/>
        <v>0</v>
      </c>
      <c r="P167" s="73">
        <f t="shared" si="108"/>
        <v>0</v>
      </c>
      <c r="Q167" s="73">
        <f t="shared" si="108"/>
        <v>10488.53</v>
      </c>
      <c r="R167" s="4">
        <f>R168+R169+R170</f>
        <v>9300</v>
      </c>
      <c r="S167" s="146">
        <v>0</v>
      </c>
    </row>
    <row r="168" spans="1:19" ht="15.75" x14ac:dyDescent="0.25">
      <c r="A168" s="70" t="s">
        <v>500</v>
      </c>
      <c r="B168" s="80">
        <v>3292</v>
      </c>
      <c r="C168" s="202" t="s">
        <v>105</v>
      </c>
      <c r="D168" s="60">
        <v>0</v>
      </c>
      <c r="E168" s="207">
        <f t="shared" si="89"/>
        <v>434</v>
      </c>
      <c r="F168" s="60">
        <f t="shared" si="105"/>
        <v>434</v>
      </c>
      <c r="G168" s="60">
        <v>0</v>
      </c>
      <c r="H168" s="203">
        <f t="shared" si="103"/>
        <v>434</v>
      </c>
      <c r="I168" s="60">
        <v>434</v>
      </c>
      <c r="J168" s="60"/>
      <c r="K168" s="60"/>
      <c r="L168" s="60"/>
      <c r="M168" s="60"/>
      <c r="N168" s="60"/>
      <c r="O168" s="60"/>
      <c r="P168" s="60"/>
      <c r="Q168" s="206"/>
      <c r="R168" s="168">
        <v>450</v>
      </c>
      <c r="S168" s="147"/>
    </row>
    <row r="169" spans="1:19" ht="15.75" x14ac:dyDescent="0.25">
      <c r="A169" s="70" t="s">
        <v>273</v>
      </c>
      <c r="B169" s="26">
        <v>3293</v>
      </c>
      <c r="C169" s="87" t="s">
        <v>108</v>
      </c>
      <c r="D169" s="52">
        <v>0</v>
      </c>
      <c r="E169" s="207">
        <f t="shared" si="89"/>
        <v>7358</v>
      </c>
      <c r="F169" s="60">
        <f t="shared" si="105"/>
        <v>7358</v>
      </c>
      <c r="G169" s="60">
        <v>0</v>
      </c>
      <c r="H169" s="203">
        <f t="shared" si="103"/>
        <v>7358</v>
      </c>
      <c r="I169" s="60">
        <v>7358</v>
      </c>
      <c r="J169" s="195"/>
      <c r="K169" s="195"/>
      <c r="L169" s="195"/>
      <c r="M169" s="195"/>
      <c r="N169" s="195"/>
      <c r="O169" s="195"/>
      <c r="P169" s="195"/>
      <c r="Q169" s="206">
        <v>2263.5</v>
      </c>
      <c r="R169" s="168">
        <v>2300</v>
      </c>
      <c r="S169" s="147"/>
    </row>
    <row r="170" spans="1:19" ht="15.75" x14ac:dyDescent="0.25">
      <c r="A170" s="70" t="s">
        <v>274</v>
      </c>
      <c r="B170" s="71">
        <v>3299</v>
      </c>
      <c r="C170" s="72" t="s">
        <v>116</v>
      </c>
      <c r="D170" s="52">
        <v>800</v>
      </c>
      <c r="E170" s="168">
        <f t="shared" si="89"/>
        <v>156</v>
      </c>
      <c r="F170" s="60">
        <f t="shared" si="105"/>
        <v>956</v>
      </c>
      <c r="G170" s="60">
        <v>0</v>
      </c>
      <c r="H170" s="203">
        <f t="shared" si="103"/>
        <v>956</v>
      </c>
      <c r="I170" s="52">
        <v>956</v>
      </c>
      <c r="J170" s="208"/>
      <c r="K170" s="208"/>
      <c r="L170" s="208"/>
      <c r="M170" s="208"/>
      <c r="N170" s="208"/>
      <c r="O170" s="208"/>
      <c r="P170" s="195"/>
      <c r="Q170" s="52">
        <v>8225.0300000000007</v>
      </c>
      <c r="R170" s="168">
        <v>6550</v>
      </c>
      <c r="S170" s="231"/>
    </row>
    <row r="171" spans="1:19" ht="16.5" customHeight="1" x14ac:dyDescent="0.25">
      <c r="A171" s="79"/>
      <c r="B171" s="36">
        <v>36</v>
      </c>
      <c r="C171" s="205" t="s">
        <v>251</v>
      </c>
      <c r="D171" s="204">
        <f>D172</f>
        <v>0</v>
      </c>
      <c r="E171" s="4">
        <f t="shared" si="89"/>
        <v>0</v>
      </c>
      <c r="F171" s="73">
        <f t="shared" ref="F171:F177" si="109">G171+H171</f>
        <v>0</v>
      </c>
      <c r="G171" s="73">
        <f>G172</f>
        <v>0</v>
      </c>
      <c r="H171" s="17">
        <f t="shared" si="103"/>
        <v>0</v>
      </c>
      <c r="I171" s="73">
        <f>I172</f>
        <v>0</v>
      </c>
      <c r="J171" s="77">
        <f t="shared" ref="J171:Q172" si="110">J172</f>
        <v>0</v>
      </c>
      <c r="K171" s="73">
        <f t="shared" si="110"/>
        <v>0</v>
      </c>
      <c r="L171" s="73">
        <f t="shared" si="110"/>
        <v>0</v>
      </c>
      <c r="M171" s="73">
        <f t="shared" si="110"/>
        <v>0</v>
      </c>
      <c r="N171" s="73">
        <f t="shared" si="110"/>
        <v>0</v>
      </c>
      <c r="O171" s="73">
        <f t="shared" si="110"/>
        <v>0</v>
      </c>
      <c r="P171" s="73">
        <f t="shared" si="110"/>
        <v>0</v>
      </c>
      <c r="Q171" s="73">
        <f t="shared" si="110"/>
        <v>343823.28</v>
      </c>
      <c r="R171" s="4">
        <f>R172</f>
        <v>171912</v>
      </c>
      <c r="S171" s="209">
        <v>0</v>
      </c>
    </row>
    <row r="172" spans="1:19" ht="18" customHeight="1" x14ac:dyDescent="0.25">
      <c r="A172" s="149"/>
      <c r="B172" s="36">
        <v>361</v>
      </c>
      <c r="C172" s="75" t="s">
        <v>252</v>
      </c>
      <c r="D172" s="73">
        <f>D173</f>
        <v>0</v>
      </c>
      <c r="E172" s="4">
        <f t="shared" si="89"/>
        <v>0</v>
      </c>
      <c r="F172" s="73">
        <f t="shared" si="109"/>
        <v>0</v>
      </c>
      <c r="G172" s="73">
        <f>G173</f>
        <v>0</v>
      </c>
      <c r="H172" s="17">
        <f t="shared" si="103"/>
        <v>0</v>
      </c>
      <c r="I172" s="73">
        <f>I173</f>
        <v>0</v>
      </c>
      <c r="J172" s="73">
        <f t="shared" si="110"/>
        <v>0</v>
      </c>
      <c r="K172" s="73">
        <f t="shared" si="110"/>
        <v>0</v>
      </c>
      <c r="L172" s="73">
        <f t="shared" si="110"/>
        <v>0</v>
      </c>
      <c r="M172" s="73">
        <f t="shared" si="110"/>
        <v>0</v>
      </c>
      <c r="N172" s="73">
        <f t="shared" si="110"/>
        <v>0</v>
      </c>
      <c r="O172" s="73">
        <f t="shared" si="110"/>
        <v>0</v>
      </c>
      <c r="P172" s="73">
        <f t="shared" si="110"/>
        <v>0</v>
      </c>
      <c r="Q172" s="73">
        <f t="shared" si="110"/>
        <v>343823.28</v>
      </c>
      <c r="R172" s="4">
        <f>R173</f>
        <v>171912</v>
      </c>
      <c r="S172" s="146">
        <v>0</v>
      </c>
    </row>
    <row r="173" spans="1:19" ht="16.5" customHeight="1" x14ac:dyDescent="0.25">
      <c r="A173" s="70" t="s">
        <v>275</v>
      </c>
      <c r="B173" s="26">
        <v>3611</v>
      </c>
      <c r="C173" s="152" t="s">
        <v>253</v>
      </c>
      <c r="D173" s="52">
        <v>0</v>
      </c>
      <c r="E173" s="94">
        <f t="shared" si="89"/>
        <v>0</v>
      </c>
      <c r="F173" s="73">
        <f t="shared" si="109"/>
        <v>0</v>
      </c>
      <c r="G173" s="52">
        <v>0</v>
      </c>
      <c r="H173" s="91">
        <f t="shared" si="103"/>
        <v>0</v>
      </c>
      <c r="I173" s="52"/>
      <c r="J173" s="52"/>
      <c r="K173" s="52"/>
      <c r="L173" s="52"/>
      <c r="M173" s="52"/>
      <c r="N173" s="52"/>
      <c r="O173" s="52"/>
      <c r="P173" s="52"/>
      <c r="Q173" s="52">
        <v>343823.28</v>
      </c>
      <c r="R173" s="94">
        <v>171912</v>
      </c>
      <c r="S173" s="147"/>
    </row>
    <row r="174" spans="1:19" ht="17.25" customHeight="1" x14ac:dyDescent="0.25">
      <c r="A174" s="79"/>
      <c r="B174" s="36">
        <v>38</v>
      </c>
      <c r="C174" s="75" t="s">
        <v>179</v>
      </c>
      <c r="D174" s="73">
        <f>D175</f>
        <v>0</v>
      </c>
      <c r="E174" s="4">
        <f t="shared" ref="E174:E203" si="111">F174-D174</f>
        <v>0</v>
      </c>
      <c r="F174" s="73">
        <f t="shared" si="109"/>
        <v>0</v>
      </c>
      <c r="G174" s="73">
        <f>G175</f>
        <v>0</v>
      </c>
      <c r="H174" s="17">
        <f t="shared" si="103"/>
        <v>0</v>
      </c>
      <c r="I174" s="73">
        <f>I175</f>
        <v>0</v>
      </c>
      <c r="J174" s="73">
        <f t="shared" ref="J174:Q175" si="112">J175</f>
        <v>0</v>
      </c>
      <c r="K174" s="73">
        <f t="shared" si="112"/>
        <v>0</v>
      </c>
      <c r="L174" s="73">
        <f t="shared" si="112"/>
        <v>0</v>
      </c>
      <c r="M174" s="73">
        <f t="shared" si="112"/>
        <v>0</v>
      </c>
      <c r="N174" s="73">
        <f t="shared" si="112"/>
        <v>0</v>
      </c>
      <c r="O174" s="73">
        <f t="shared" si="112"/>
        <v>0</v>
      </c>
      <c r="P174" s="73">
        <f t="shared" si="112"/>
        <v>0</v>
      </c>
      <c r="Q174" s="73">
        <f t="shared" si="112"/>
        <v>62036.17</v>
      </c>
      <c r="R174" s="4">
        <f>R175</f>
        <v>31018</v>
      </c>
      <c r="S174" s="146">
        <v>0</v>
      </c>
    </row>
    <row r="175" spans="1:19" ht="15.75" x14ac:dyDescent="0.25">
      <c r="A175" s="149"/>
      <c r="B175" s="36">
        <v>381</v>
      </c>
      <c r="C175" s="75" t="s">
        <v>181</v>
      </c>
      <c r="D175" s="73">
        <f>D176</f>
        <v>0</v>
      </c>
      <c r="E175" s="4">
        <f t="shared" si="111"/>
        <v>0</v>
      </c>
      <c r="F175" s="73">
        <f t="shared" si="109"/>
        <v>0</v>
      </c>
      <c r="G175" s="73">
        <f>G176</f>
        <v>0</v>
      </c>
      <c r="H175" s="17">
        <f t="shared" si="103"/>
        <v>0</v>
      </c>
      <c r="I175" s="73">
        <f>I176</f>
        <v>0</v>
      </c>
      <c r="J175" s="73">
        <f t="shared" si="112"/>
        <v>0</v>
      </c>
      <c r="K175" s="73">
        <f t="shared" si="112"/>
        <v>0</v>
      </c>
      <c r="L175" s="73">
        <f t="shared" si="112"/>
        <v>0</v>
      </c>
      <c r="M175" s="73">
        <f t="shared" si="112"/>
        <v>0</v>
      </c>
      <c r="N175" s="73">
        <f t="shared" si="112"/>
        <v>0</v>
      </c>
      <c r="O175" s="73">
        <f t="shared" si="112"/>
        <v>0</v>
      </c>
      <c r="P175" s="73">
        <f t="shared" si="112"/>
        <v>0</v>
      </c>
      <c r="Q175" s="73">
        <f t="shared" si="112"/>
        <v>62036.17</v>
      </c>
      <c r="R175" s="4">
        <f>R176</f>
        <v>31018</v>
      </c>
      <c r="S175" s="170">
        <v>0</v>
      </c>
    </row>
    <row r="176" spans="1:19" ht="15.75" x14ac:dyDescent="0.25">
      <c r="A176" s="70" t="s">
        <v>276</v>
      </c>
      <c r="B176" s="26">
        <v>3813</v>
      </c>
      <c r="C176" s="152" t="s">
        <v>254</v>
      </c>
      <c r="D176" s="52">
        <v>0</v>
      </c>
      <c r="E176" s="94">
        <f t="shared" si="111"/>
        <v>0</v>
      </c>
      <c r="F176" s="52">
        <f t="shared" si="109"/>
        <v>0</v>
      </c>
      <c r="G176" s="52">
        <v>0</v>
      </c>
      <c r="H176" s="91">
        <f t="shared" si="103"/>
        <v>0</v>
      </c>
      <c r="I176" s="74"/>
      <c r="J176" s="52"/>
      <c r="K176" s="52"/>
      <c r="L176" s="52"/>
      <c r="M176" s="52"/>
      <c r="N176" s="52"/>
      <c r="O176" s="52"/>
      <c r="P176" s="52"/>
      <c r="Q176" s="52">
        <v>62036.17</v>
      </c>
      <c r="R176" s="94">
        <v>31018</v>
      </c>
      <c r="S176" s="169">
        <v>0</v>
      </c>
    </row>
    <row r="177" spans="1:19" ht="31.5" customHeight="1" x14ac:dyDescent="0.25">
      <c r="A177" s="311" t="s">
        <v>234</v>
      </c>
      <c r="B177" s="312"/>
      <c r="C177" s="313"/>
      <c r="D177" s="73">
        <f>D178+D198</f>
        <v>11139031</v>
      </c>
      <c r="E177" s="4">
        <f t="shared" si="111"/>
        <v>-388727</v>
      </c>
      <c r="F177" s="73">
        <f t="shared" si="109"/>
        <v>10750304</v>
      </c>
      <c r="G177" s="77">
        <f>G178</f>
        <v>0</v>
      </c>
      <c r="H177" s="17">
        <f t="shared" si="103"/>
        <v>10750304</v>
      </c>
      <c r="I177" s="73">
        <f t="shared" ref="I177:P177" si="113">I178+I199</f>
        <v>10750304</v>
      </c>
      <c r="J177" s="73">
        <f t="shared" si="113"/>
        <v>0</v>
      </c>
      <c r="K177" s="73">
        <f t="shared" si="113"/>
        <v>0</v>
      </c>
      <c r="L177" s="73">
        <f t="shared" si="113"/>
        <v>0</v>
      </c>
      <c r="M177" s="73">
        <f t="shared" si="113"/>
        <v>0</v>
      </c>
      <c r="N177" s="73">
        <f t="shared" si="113"/>
        <v>0</v>
      </c>
      <c r="O177" s="73">
        <f t="shared" si="113"/>
        <v>0</v>
      </c>
      <c r="P177" s="73">
        <f t="shared" si="113"/>
        <v>0</v>
      </c>
      <c r="Q177" s="173">
        <f>Q178+Q198</f>
        <v>8620</v>
      </c>
      <c r="R177" s="4">
        <f>R178+R198</f>
        <v>12333735</v>
      </c>
      <c r="S177" s="170">
        <f>S179+S198</f>
        <v>12466103.616</v>
      </c>
    </row>
    <row r="178" spans="1:19" ht="15.75" x14ac:dyDescent="0.25">
      <c r="A178" s="153"/>
      <c r="B178" s="36">
        <v>3</v>
      </c>
      <c r="C178" s="9" t="s">
        <v>33</v>
      </c>
      <c r="D178" s="73">
        <f>D179+D189</f>
        <v>11070523</v>
      </c>
      <c r="E178" s="4">
        <f t="shared" si="111"/>
        <v>-383627</v>
      </c>
      <c r="F178" s="73">
        <f t="shared" ref="F178:F183" si="114">G178+H178</f>
        <v>10686896</v>
      </c>
      <c r="G178" s="73">
        <f>G179+G189</f>
        <v>0</v>
      </c>
      <c r="H178" s="17">
        <f t="shared" si="103"/>
        <v>10686896</v>
      </c>
      <c r="I178" s="73">
        <f>I179+I189</f>
        <v>10686896</v>
      </c>
      <c r="J178" s="73">
        <f t="shared" ref="J178:P178" si="115">J179+J189</f>
        <v>0</v>
      </c>
      <c r="K178" s="73">
        <f t="shared" si="115"/>
        <v>0</v>
      </c>
      <c r="L178" s="73">
        <f t="shared" si="115"/>
        <v>0</v>
      </c>
      <c r="M178" s="73">
        <f t="shared" si="115"/>
        <v>0</v>
      </c>
      <c r="N178" s="73">
        <f t="shared" si="115"/>
        <v>0</v>
      </c>
      <c r="O178" s="73">
        <f t="shared" si="115"/>
        <v>0</v>
      </c>
      <c r="P178" s="73">
        <f t="shared" si="115"/>
        <v>0</v>
      </c>
      <c r="Q178" s="73">
        <f t="shared" ref="Q178" si="116">Q179+Q189</f>
        <v>0</v>
      </c>
      <c r="R178" s="4">
        <f>R179+R189</f>
        <v>12333735</v>
      </c>
      <c r="S178" s="170">
        <f>S179+S189</f>
        <v>12511340.784</v>
      </c>
    </row>
    <row r="179" spans="1:19" ht="15.75" x14ac:dyDescent="0.25">
      <c r="A179" s="149"/>
      <c r="B179" s="78">
        <v>31</v>
      </c>
      <c r="C179" s="75" t="s">
        <v>190</v>
      </c>
      <c r="D179" s="73">
        <f>D180+D184+D186</f>
        <v>11029581</v>
      </c>
      <c r="E179" s="4">
        <f t="shared" si="111"/>
        <v>-388227</v>
      </c>
      <c r="F179" s="73">
        <f t="shared" si="114"/>
        <v>10641354</v>
      </c>
      <c r="G179" s="73">
        <f>G180+G184+G186</f>
        <v>0</v>
      </c>
      <c r="H179" s="17">
        <f t="shared" si="103"/>
        <v>10641354</v>
      </c>
      <c r="I179" s="73">
        <f>I180+I184+I186</f>
        <v>10641354</v>
      </c>
      <c r="J179" s="73">
        <f t="shared" ref="J179:Q179" si="117">J180+J184+J186</f>
        <v>0</v>
      </c>
      <c r="K179" s="73">
        <f t="shared" si="117"/>
        <v>0</v>
      </c>
      <c r="L179" s="73">
        <f t="shared" si="117"/>
        <v>0</v>
      </c>
      <c r="M179" s="73">
        <f t="shared" si="117"/>
        <v>0</v>
      </c>
      <c r="N179" s="73">
        <f t="shared" si="117"/>
        <v>0</v>
      </c>
      <c r="O179" s="73">
        <f t="shared" si="117"/>
        <v>0</v>
      </c>
      <c r="P179" s="73">
        <f t="shared" si="117"/>
        <v>0</v>
      </c>
      <c r="Q179" s="73">
        <f t="shared" si="117"/>
        <v>0</v>
      </c>
      <c r="R179" s="4">
        <f>R180+R184+R186</f>
        <v>12289140</v>
      </c>
      <c r="S179" s="146">
        <f t="shared" ref="S179:S197" si="118">(R179*1.44%)+R179</f>
        <v>12466103.616</v>
      </c>
    </row>
    <row r="180" spans="1:19" ht="15.75" x14ac:dyDescent="0.25">
      <c r="A180" s="70"/>
      <c r="B180" s="36">
        <v>311</v>
      </c>
      <c r="C180" s="151" t="s">
        <v>255</v>
      </c>
      <c r="D180" s="73">
        <f>D181+D182+D183</f>
        <v>9067486</v>
      </c>
      <c r="E180" s="4">
        <f t="shared" si="111"/>
        <v>-281386</v>
      </c>
      <c r="F180" s="73">
        <f t="shared" si="114"/>
        <v>8786100</v>
      </c>
      <c r="G180" s="73">
        <f>G181+G182+G183</f>
        <v>0</v>
      </c>
      <c r="H180" s="17">
        <f t="shared" si="103"/>
        <v>8786100</v>
      </c>
      <c r="I180" s="73">
        <f>I181+I182+I183</f>
        <v>8786100</v>
      </c>
      <c r="J180" s="73">
        <f t="shared" ref="J180:Q180" si="119">J181+J182+J183</f>
        <v>0</v>
      </c>
      <c r="K180" s="73">
        <f t="shared" si="119"/>
        <v>0</v>
      </c>
      <c r="L180" s="73">
        <f t="shared" si="119"/>
        <v>0</v>
      </c>
      <c r="M180" s="73">
        <f t="shared" si="119"/>
        <v>0</v>
      </c>
      <c r="N180" s="73">
        <f t="shared" si="119"/>
        <v>0</v>
      </c>
      <c r="O180" s="73">
        <f t="shared" si="119"/>
        <v>0</v>
      </c>
      <c r="P180" s="73">
        <f t="shared" si="119"/>
        <v>0</v>
      </c>
      <c r="Q180" s="73">
        <f t="shared" si="119"/>
        <v>0</v>
      </c>
      <c r="R180" s="4">
        <f>R181+R182+R183</f>
        <v>10200250</v>
      </c>
      <c r="S180" s="146">
        <f t="shared" si="118"/>
        <v>10347133.6</v>
      </c>
    </row>
    <row r="181" spans="1:19" ht="15.75" x14ac:dyDescent="0.25">
      <c r="A181" s="70" t="s">
        <v>277</v>
      </c>
      <c r="B181" s="26">
        <v>3111</v>
      </c>
      <c r="C181" s="14" t="s">
        <v>194</v>
      </c>
      <c r="D181" s="52">
        <v>8800605</v>
      </c>
      <c r="E181" s="94">
        <f t="shared" si="111"/>
        <v>-232605</v>
      </c>
      <c r="F181" s="52">
        <f t="shared" si="114"/>
        <v>8568000</v>
      </c>
      <c r="G181" s="52">
        <v>0</v>
      </c>
      <c r="H181" s="91">
        <f t="shared" si="103"/>
        <v>8568000</v>
      </c>
      <c r="I181" s="52">
        <v>8568000</v>
      </c>
      <c r="J181" s="52"/>
      <c r="K181" s="52"/>
      <c r="L181" s="52"/>
      <c r="M181" s="52"/>
      <c r="N181" s="52"/>
      <c r="O181" s="52"/>
      <c r="P181" s="52"/>
      <c r="Q181" s="52"/>
      <c r="R181" s="94">
        <v>9910600</v>
      </c>
      <c r="S181" s="147">
        <f t="shared" si="118"/>
        <v>10053312.640000001</v>
      </c>
    </row>
    <row r="182" spans="1:19" ht="15.75" x14ac:dyDescent="0.25">
      <c r="A182" s="70" t="s">
        <v>463</v>
      </c>
      <c r="B182" s="26">
        <v>3113</v>
      </c>
      <c r="C182" s="14" t="s">
        <v>256</v>
      </c>
      <c r="D182" s="52">
        <v>263296</v>
      </c>
      <c r="E182" s="94">
        <f t="shared" si="111"/>
        <v>-48296</v>
      </c>
      <c r="F182" s="52">
        <f t="shared" si="114"/>
        <v>215000</v>
      </c>
      <c r="G182" s="52">
        <v>0</v>
      </c>
      <c r="H182" s="91">
        <f t="shared" si="103"/>
        <v>215000</v>
      </c>
      <c r="I182" s="52">
        <v>215000</v>
      </c>
      <c r="J182" s="52"/>
      <c r="K182" s="52"/>
      <c r="L182" s="52"/>
      <c r="M182" s="52"/>
      <c r="N182" s="52"/>
      <c r="O182" s="52"/>
      <c r="P182" s="52"/>
      <c r="Q182" s="52"/>
      <c r="R182" s="94">
        <v>284550</v>
      </c>
      <c r="S182" s="147">
        <f t="shared" si="118"/>
        <v>288647.52</v>
      </c>
    </row>
    <row r="183" spans="1:19" ht="15.75" x14ac:dyDescent="0.25">
      <c r="A183" s="79" t="s">
        <v>483</v>
      </c>
      <c r="B183" s="26">
        <v>3114</v>
      </c>
      <c r="C183" s="14" t="s">
        <v>259</v>
      </c>
      <c r="D183" s="52">
        <v>3585</v>
      </c>
      <c r="E183" s="94">
        <f t="shared" si="111"/>
        <v>-485</v>
      </c>
      <c r="F183" s="52">
        <f t="shared" si="114"/>
        <v>3100</v>
      </c>
      <c r="G183" s="52">
        <v>0</v>
      </c>
      <c r="H183" s="91">
        <f t="shared" si="103"/>
        <v>3100</v>
      </c>
      <c r="I183" s="52">
        <v>3100</v>
      </c>
      <c r="J183" s="52"/>
      <c r="K183" s="52"/>
      <c r="L183" s="52"/>
      <c r="M183" s="52"/>
      <c r="N183" s="52"/>
      <c r="O183" s="52"/>
      <c r="P183" s="52"/>
      <c r="Q183" s="52"/>
      <c r="R183" s="94">
        <v>5100</v>
      </c>
      <c r="S183" s="147">
        <f t="shared" si="118"/>
        <v>5173.4399999999996</v>
      </c>
    </row>
    <row r="184" spans="1:19" ht="15.75" x14ac:dyDescent="0.25">
      <c r="A184" s="149"/>
      <c r="B184" s="36">
        <v>312</v>
      </c>
      <c r="C184" s="16" t="s">
        <v>196</v>
      </c>
      <c r="D184" s="73">
        <f>D185</f>
        <v>461256</v>
      </c>
      <c r="E184" s="4">
        <f t="shared" si="111"/>
        <v>-61256</v>
      </c>
      <c r="F184" s="73">
        <f t="shared" ref="F184:F195" si="120">G184+H184</f>
        <v>400000</v>
      </c>
      <c r="G184" s="73">
        <f>G185</f>
        <v>0</v>
      </c>
      <c r="H184" s="17">
        <f t="shared" si="103"/>
        <v>400000</v>
      </c>
      <c r="I184" s="73">
        <f>I185</f>
        <v>400000</v>
      </c>
      <c r="J184" s="73">
        <f t="shared" ref="J184:Q184" si="121">J185</f>
        <v>0</v>
      </c>
      <c r="K184" s="73">
        <f t="shared" si="121"/>
        <v>0</v>
      </c>
      <c r="L184" s="73">
        <f t="shared" si="121"/>
        <v>0</v>
      </c>
      <c r="M184" s="73">
        <f t="shared" si="121"/>
        <v>0</v>
      </c>
      <c r="N184" s="73">
        <f t="shared" si="121"/>
        <v>0</v>
      </c>
      <c r="O184" s="73">
        <f t="shared" si="121"/>
        <v>0</v>
      </c>
      <c r="P184" s="73">
        <f t="shared" si="121"/>
        <v>0</v>
      </c>
      <c r="Q184" s="73">
        <f t="shared" si="121"/>
        <v>0</v>
      </c>
      <c r="R184" s="4">
        <f>R185</f>
        <v>405840</v>
      </c>
      <c r="S184" s="146">
        <f t="shared" si="118"/>
        <v>411684.09600000002</v>
      </c>
    </row>
    <row r="185" spans="1:19" ht="15.75" x14ac:dyDescent="0.25">
      <c r="A185" s="79" t="s">
        <v>484</v>
      </c>
      <c r="B185" s="26">
        <v>3121</v>
      </c>
      <c r="C185" s="14" t="s">
        <v>198</v>
      </c>
      <c r="D185" s="52">
        <v>461256</v>
      </c>
      <c r="E185" s="94">
        <f t="shared" si="111"/>
        <v>-61256</v>
      </c>
      <c r="F185" s="52">
        <f t="shared" si="120"/>
        <v>400000</v>
      </c>
      <c r="G185" s="52">
        <v>0</v>
      </c>
      <c r="H185" s="91">
        <f t="shared" si="103"/>
        <v>400000</v>
      </c>
      <c r="I185" s="52">
        <v>400000</v>
      </c>
      <c r="J185" s="52"/>
      <c r="K185" s="52"/>
      <c r="L185" s="52"/>
      <c r="M185" s="52"/>
      <c r="N185" s="52"/>
      <c r="O185" s="52"/>
      <c r="P185" s="52"/>
      <c r="Q185" s="52"/>
      <c r="R185" s="94">
        <f>(F185*1.46%)+F185</f>
        <v>405840</v>
      </c>
      <c r="S185" s="147">
        <f t="shared" si="118"/>
        <v>411684.09600000002</v>
      </c>
    </row>
    <row r="186" spans="1:19" ht="15.75" x14ac:dyDescent="0.25">
      <c r="A186" s="153"/>
      <c r="B186" s="36">
        <v>313</v>
      </c>
      <c r="C186" s="16" t="s">
        <v>257</v>
      </c>
      <c r="D186" s="73">
        <f>D187+D188</f>
        <v>1500839</v>
      </c>
      <c r="E186" s="4">
        <f t="shared" si="111"/>
        <v>-45585</v>
      </c>
      <c r="F186" s="73">
        <f t="shared" si="120"/>
        <v>1455254</v>
      </c>
      <c r="G186" s="73">
        <f>G187+G188</f>
        <v>0</v>
      </c>
      <c r="H186" s="17">
        <f t="shared" si="103"/>
        <v>1455254</v>
      </c>
      <c r="I186" s="73">
        <f>I187+I188</f>
        <v>1455254</v>
      </c>
      <c r="J186" s="73">
        <f t="shared" ref="J186:Q186" si="122">J187+J188</f>
        <v>0</v>
      </c>
      <c r="K186" s="73">
        <f t="shared" si="122"/>
        <v>0</v>
      </c>
      <c r="L186" s="73">
        <f t="shared" si="122"/>
        <v>0</v>
      </c>
      <c r="M186" s="73">
        <f t="shared" si="122"/>
        <v>0</v>
      </c>
      <c r="N186" s="73">
        <f t="shared" si="122"/>
        <v>0</v>
      </c>
      <c r="O186" s="73">
        <f t="shared" si="122"/>
        <v>0</v>
      </c>
      <c r="P186" s="73">
        <f t="shared" si="122"/>
        <v>0</v>
      </c>
      <c r="Q186" s="73">
        <f t="shared" si="122"/>
        <v>0</v>
      </c>
      <c r="R186" s="4">
        <f>R187+R188</f>
        <v>1683050</v>
      </c>
      <c r="S186" s="146">
        <f t="shared" si="118"/>
        <v>1707285.92</v>
      </c>
    </row>
    <row r="187" spans="1:19" ht="15.75" x14ac:dyDescent="0.25">
      <c r="A187" s="70" t="s">
        <v>488</v>
      </c>
      <c r="B187" s="26">
        <v>3132</v>
      </c>
      <c r="C187" s="14" t="s">
        <v>258</v>
      </c>
      <c r="D187" s="52">
        <v>1488585</v>
      </c>
      <c r="E187" s="94">
        <f t="shared" si="111"/>
        <v>-45585</v>
      </c>
      <c r="F187" s="52">
        <f t="shared" si="120"/>
        <v>1443000</v>
      </c>
      <c r="G187" s="52">
        <v>0</v>
      </c>
      <c r="H187" s="91">
        <f t="shared" si="103"/>
        <v>1443000</v>
      </c>
      <c r="I187" s="52">
        <v>1443000</v>
      </c>
      <c r="J187" s="52"/>
      <c r="K187" s="52"/>
      <c r="L187" s="52"/>
      <c r="M187" s="52"/>
      <c r="N187" s="52"/>
      <c r="O187" s="52"/>
      <c r="P187" s="52"/>
      <c r="Q187" s="52"/>
      <c r="R187" s="94">
        <v>1683050</v>
      </c>
      <c r="S187" s="147">
        <f t="shared" si="118"/>
        <v>1707285.92</v>
      </c>
    </row>
    <row r="188" spans="1:19" ht="15.75" x14ac:dyDescent="0.25">
      <c r="A188" s="79" t="s">
        <v>489</v>
      </c>
      <c r="B188" s="26">
        <v>3133</v>
      </c>
      <c r="C188" s="14" t="s">
        <v>260</v>
      </c>
      <c r="D188" s="52">
        <v>12254</v>
      </c>
      <c r="E188" s="94">
        <f t="shared" si="111"/>
        <v>0</v>
      </c>
      <c r="F188" s="52">
        <f t="shared" si="120"/>
        <v>12254</v>
      </c>
      <c r="G188" s="52">
        <v>0</v>
      </c>
      <c r="H188" s="91">
        <f t="shared" si="103"/>
        <v>12254</v>
      </c>
      <c r="I188" s="74">
        <v>12254</v>
      </c>
      <c r="J188" s="52"/>
      <c r="K188" s="52"/>
      <c r="L188" s="52"/>
      <c r="M188" s="52"/>
      <c r="N188" s="52"/>
      <c r="O188" s="52"/>
      <c r="P188" s="52"/>
      <c r="Q188" s="52"/>
      <c r="R188" s="94"/>
      <c r="S188" s="147">
        <f t="shared" si="118"/>
        <v>0</v>
      </c>
    </row>
    <row r="189" spans="1:19" ht="18" customHeight="1" x14ac:dyDescent="0.25">
      <c r="A189" s="154"/>
      <c r="B189" s="78">
        <v>32</v>
      </c>
      <c r="C189" s="16" t="s">
        <v>35</v>
      </c>
      <c r="D189" s="92">
        <f>D190+D196+D194</f>
        <v>40942</v>
      </c>
      <c r="E189" s="4">
        <f t="shared" si="111"/>
        <v>4600</v>
      </c>
      <c r="F189" s="73">
        <f t="shared" si="120"/>
        <v>45542</v>
      </c>
      <c r="G189" s="243">
        <f>G190</f>
        <v>0</v>
      </c>
      <c r="H189" s="17">
        <f t="shared" si="103"/>
        <v>45542</v>
      </c>
      <c r="I189" s="90">
        <f t="shared" ref="I189:Q189" si="123">I190+I192+I194+I196</f>
        <v>45542</v>
      </c>
      <c r="J189" s="90">
        <f t="shared" si="123"/>
        <v>0</v>
      </c>
      <c r="K189" s="90">
        <f t="shared" si="123"/>
        <v>0</v>
      </c>
      <c r="L189" s="90">
        <f t="shared" si="123"/>
        <v>0</v>
      </c>
      <c r="M189" s="90">
        <f t="shared" si="123"/>
        <v>0</v>
      </c>
      <c r="N189" s="90">
        <f t="shared" si="123"/>
        <v>0</v>
      </c>
      <c r="O189" s="90">
        <f t="shared" si="123"/>
        <v>0</v>
      </c>
      <c r="P189" s="90">
        <f t="shared" si="123"/>
        <v>0</v>
      </c>
      <c r="Q189" s="90">
        <f t="shared" si="123"/>
        <v>0</v>
      </c>
      <c r="R189" s="4">
        <f>R190+R194+R196</f>
        <v>44595</v>
      </c>
      <c r="S189" s="146">
        <f t="shared" si="118"/>
        <v>45237.167999999998</v>
      </c>
    </row>
    <row r="190" spans="1:19" ht="15.75" x14ac:dyDescent="0.25">
      <c r="A190" s="149"/>
      <c r="B190" s="36">
        <v>321</v>
      </c>
      <c r="C190" s="16" t="s">
        <v>37</v>
      </c>
      <c r="D190" s="155">
        <f>D191</f>
        <v>442</v>
      </c>
      <c r="E190" s="4">
        <f t="shared" si="111"/>
        <v>0</v>
      </c>
      <c r="F190" s="155">
        <f t="shared" si="120"/>
        <v>442</v>
      </c>
      <c r="G190" s="243">
        <f>G191</f>
        <v>0</v>
      </c>
      <c r="H190" s="17">
        <f t="shared" si="103"/>
        <v>442</v>
      </c>
      <c r="I190" s="89">
        <f>I191</f>
        <v>442</v>
      </c>
      <c r="J190" s="230">
        <f t="shared" ref="J190:Q190" si="124">J191</f>
        <v>0</v>
      </c>
      <c r="K190" s="89">
        <f t="shared" si="124"/>
        <v>0</v>
      </c>
      <c r="L190" s="89">
        <f t="shared" si="124"/>
        <v>0</v>
      </c>
      <c r="M190" s="89">
        <f t="shared" si="124"/>
        <v>0</v>
      </c>
      <c r="N190" s="89">
        <f t="shared" si="124"/>
        <v>0</v>
      </c>
      <c r="O190" s="89">
        <f t="shared" si="124"/>
        <v>0</v>
      </c>
      <c r="P190" s="89">
        <f t="shared" si="124"/>
        <v>0</v>
      </c>
      <c r="Q190" s="230">
        <f t="shared" si="124"/>
        <v>0</v>
      </c>
      <c r="R190" s="4">
        <f>R191</f>
        <v>450</v>
      </c>
      <c r="S190" s="209">
        <f t="shared" si="118"/>
        <v>456.48</v>
      </c>
    </row>
    <row r="191" spans="1:19" ht="14.25" customHeight="1" x14ac:dyDescent="0.25">
      <c r="A191" s="252" t="s">
        <v>490</v>
      </c>
      <c r="B191" s="71">
        <v>3211</v>
      </c>
      <c r="C191" s="237" t="s">
        <v>40</v>
      </c>
      <c r="D191" s="193">
        <v>442</v>
      </c>
      <c r="E191" s="240">
        <f t="shared" si="111"/>
        <v>0</v>
      </c>
      <c r="F191" s="238">
        <f t="shared" si="120"/>
        <v>442</v>
      </c>
      <c r="G191" s="52">
        <v>0</v>
      </c>
      <c r="H191" s="91">
        <f t="shared" si="103"/>
        <v>442</v>
      </c>
      <c r="I191" s="52">
        <v>442</v>
      </c>
      <c r="J191" s="88"/>
      <c r="K191" s="88"/>
      <c r="L191" s="88"/>
      <c r="M191" s="88"/>
      <c r="N191" s="88"/>
      <c r="O191" s="86"/>
      <c r="P191" s="88"/>
      <c r="Q191" s="88"/>
      <c r="R191" s="233">
        <v>450</v>
      </c>
      <c r="S191" s="231">
        <f t="shared" si="118"/>
        <v>456.48</v>
      </c>
    </row>
    <row r="192" spans="1:19" ht="15.75" x14ac:dyDescent="0.25">
      <c r="A192" s="195"/>
      <c r="B192" s="242">
        <v>322</v>
      </c>
      <c r="C192" s="241" t="s">
        <v>49</v>
      </c>
      <c r="D192" s="245">
        <f>D193</f>
        <v>0</v>
      </c>
      <c r="E192" s="232">
        <f t="shared" si="111"/>
        <v>5100</v>
      </c>
      <c r="F192" s="244">
        <f t="shared" si="120"/>
        <v>5100</v>
      </c>
      <c r="G192" s="73">
        <f>G193</f>
        <v>0</v>
      </c>
      <c r="H192" s="245">
        <f>I192+J192+K192+L192++M192+N192+O192+P192</f>
        <v>5100</v>
      </c>
      <c r="I192" s="245">
        <f t="shared" ref="I192:Q192" si="125">I193</f>
        <v>5100</v>
      </c>
      <c r="J192" s="246">
        <f t="shared" si="125"/>
        <v>0</v>
      </c>
      <c r="K192" s="246">
        <f t="shared" si="125"/>
        <v>0</v>
      </c>
      <c r="L192" s="246">
        <f t="shared" si="125"/>
        <v>0</v>
      </c>
      <c r="M192" s="246">
        <f t="shared" si="125"/>
        <v>0</v>
      </c>
      <c r="N192" s="246">
        <f t="shared" si="125"/>
        <v>0</v>
      </c>
      <c r="O192" s="245">
        <f t="shared" si="125"/>
        <v>0</v>
      </c>
      <c r="P192" s="246">
        <f t="shared" si="125"/>
        <v>0</v>
      </c>
      <c r="Q192" s="235">
        <f t="shared" si="125"/>
        <v>0</v>
      </c>
      <c r="R192" s="234">
        <f>R193</f>
        <v>0</v>
      </c>
      <c r="S192" s="209">
        <f t="shared" si="118"/>
        <v>0</v>
      </c>
    </row>
    <row r="193" spans="1:19" ht="15.75" x14ac:dyDescent="0.25">
      <c r="A193" s="252" t="s">
        <v>491</v>
      </c>
      <c r="B193" s="71">
        <v>3222</v>
      </c>
      <c r="C193" s="76" t="s">
        <v>262</v>
      </c>
      <c r="D193" s="52">
        <v>0</v>
      </c>
      <c r="E193" s="240">
        <f t="shared" si="111"/>
        <v>5100</v>
      </c>
      <c r="F193" s="238">
        <f t="shared" si="120"/>
        <v>5100</v>
      </c>
      <c r="G193" s="52">
        <v>0</v>
      </c>
      <c r="H193" s="52">
        <f>I193+J193+K193+L193+M193+N193+O193+P193</f>
        <v>5100</v>
      </c>
      <c r="I193" s="52">
        <v>5100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233">
        <v>0</v>
      </c>
      <c r="S193" s="231">
        <f t="shared" si="118"/>
        <v>0</v>
      </c>
    </row>
    <row r="194" spans="1:19" ht="15.75" x14ac:dyDescent="0.25">
      <c r="A194" s="195"/>
      <c r="B194" s="36">
        <v>323</v>
      </c>
      <c r="C194" s="16" t="s">
        <v>68</v>
      </c>
      <c r="D194" s="73">
        <f>D195</f>
        <v>0</v>
      </c>
      <c r="E194" s="232">
        <f t="shared" si="111"/>
        <v>4000</v>
      </c>
      <c r="F194" s="244">
        <f t="shared" si="120"/>
        <v>4000</v>
      </c>
      <c r="G194" s="73">
        <f>G195</f>
        <v>0</v>
      </c>
      <c r="H194" s="73">
        <f>I194+J194+K194+L194+M194+N194+O194+P194</f>
        <v>4000</v>
      </c>
      <c r="I194" s="73">
        <f t="shared" ref="I194:Q194" si="126">I195</f>
        <v>4000</v>
      </c>
      <c r="J194" s="73">
        <f t="shared" si="126"/>
        <v>0</v>
      </c>
      <c r="K194" s="73">
        <f t="shared" si="126"/>
        <v>0</v>
      </c>
      <c r="L194" s="73">
        <f t="shared" si="126"/>
        <v>0</v>
      </c>
      <c r="M194" s="73">
        <f t="shared" si="126"/>
        <v>0</v>
      </c>
      <c r="N194" s="73">
        <f t="shared" si="126"/>
        <v>0</v>
      </c>
      <c r="O194" s="73">
        <f t="shared" si="126"/>
        <v>0</v>
      </c>
      <c r="P194" s="73">
        <f t="shared" si="126"/>
        <v>0</v>
      </c>
      <c r="Q194" s="73">
        <f t="shared" si="126"/>
        <v>0</v>
      </c>
      <c r="R194" s="234">
        <f>R195</f>
        <v>0</v>
      </c>
      <c r="S194" s="209">
        <f t="shared" si="118"/>
        <v>0</v>
      </c>
    </row>
    <row r="195" spans="1:19" ht="15.75" x14ac:dyDescent="0.25">
      <c r="A195" s="252" t="s">
        <v>497</v>
      </c>
      <c r="B195" s="13" t="s">
        <v>82</v>
      </c>
      <c r="C195" s="14" t="s">
        <v>83</v>
      </c>
      <c r="D195" s="52">
        <v>0</v>
      </c>
      <c r="E195" s="240">
        <f t="shared" si="111"/>
        <v>4000</v>
      </c>
      <c r="F195" s="238">
        <f t="shared" si="120"/>
        <v>4000</v>
      </c>
      <c r="G195" s="52">
        <v>0</v>
      </c>
      <c r="H195" s="52">
        <f>I195+J195+K195+L195+M195+N195+O195+P195</f>
        <v>4000</v>
      </c>
      <c r="I195" s="52">
        <v>4000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233"/>
      <c r="S195" s="231">
        <f t="shared" si="118"/>
        <v>0</v>
      </c>
    </row>
    <row r="196" spans="1:19" ht="15.75" x14ac:dyDescent="0.25">
      <c r="A196" s="156"/>
      <c r="B196" s="78">
        <v>329</v>
      </c>
      <c r="C196" s="82" t="s">
        <v>101</v>
      </c>
      <c r="D196" s="228">
        <f>D197</f>
        <v>40500</v>
      </c>
      <c r="E196" s="4">
        <f t="shared" si="111"/>
        <v>-4500</v>
      </c>
      <c r="F196" s="239">
        <f t="shared" ref="F196:F201" si="127">G196+H196</f>
        <v>36000</v>
      </c>
      <c r="G196" s="229">
        <f>G197</f>
        <v>0</v>
      </c>
      <c r="H196" s="192">
        <f t="shared" ref="H196:H202" si="128">I196+J196+K196+L196+M196+N196+O196+P196</f>
        <v>36000</v>
      </c>
      <c r="I196" s="236">
        <f>I197</f>
        <v>36000</v>
      </c>
      <c r="J196" s="235">
        <f t="shared" ref="J196:Q196" si="129">J197</f>
        <v>0</v>
      </c>
      <c r="K196" s="235">
        <f t="shared" si="129"/>
        <v>0</v>
      </c>
      <c r="L196" s="235">
        <f t="shared" si="129"/>
        <v>0</v>
      </c>
      <c r="M196" s="235">
        <f t="shared" si="129"/>
        <v>0</v>
      </c>
      <c r="N196" s="230">
        <f t="shared" si="129"/>
        <v>0</v>
      </c>
      <c r="O196" s="236">
        <f t="shared" si="129"/>
        <v>0</v>
      </c>
      <c r="P196" s="235">
        <f t="shared" si="129"/>
        <v>0</v>
      </c>
      <c r="Q196" s="235">
        <f t="shared" si="129"/>
        <v>0</v>
      </c>
      <c r="R196" s="234">
        <f>R197</f>
        <v>44145</v>
      </c>
      <c r="S196" s="146">
        <f t="shared" si="118"/>
        <v>44780.688000000002</v>
      </c>
    </row>
    <row r="197" spans="1:19" ht="15.75" x14ac:dyDescent="0.25">
      <c r="A197" s="79" t="s">
        <v>498</v>
      </c>
      <c r="B197" s="71">
        <v>3295</v>
      </c>
      <c r="C197" s="152" t="s">
        <v>113</v>
      </c>
      <c r="D197" s="193">
        <v>40500</v>
      </c>
      <c r="E197" s="94">
        <f t="shared" si="111"/>
        <v>-4500</v>
      </c>
      <c r="F197" s="190">
        <f t="shared" si="127"/>
        <v>36000</v>
      </c>
      <c r="G197" s="86">
        <v>0</v>
      </c>
      <c r="H197" s="91">
        <f t="shared" si="128"/>
        <v>36000</v>
      </c>
      <c r="I197" s="74">
        <v>36000</v>
      </c>
      <c r="J197" s="194"/>
      <c r="K197" s="195"/>
      <c r="L197" s="195"/>
      <c r="M197" s="196"/>
      <c r="N197" s="196"/>
      <c r="O197" s="195"/>
      <c r="P197" s="196"/>
      <c r="Q197" s="196"/>
      <c r="R197" s="233">
        <v>44145</v>
      </c>
      <c r="S197" s="168">
        <f t="shared" si="118"/>
        <v>44780.688000000002</v>
      </c>
    </row>
    <row r="198" spans="1:19" ht="18.75" customHeight="1" x14ac:dyDescent="0.25">
      <c r="A198" s="67"/>
      <c r="B198" s="24">
        <v>4</v>
      </c>
      <c r="C198" s="37" t="s">
        <v>133</v>
      </c>
      <c r="D198" s="191">
        <f>D199</f>
        <v>68508</v>
      </c>
      <c r="E198" s="4">
        <f t="shared" si="111"/>
        <v>-5100</v>
      </c>
      <c r="F198" s="191">
        <f t="shared" si="127"/>
        <v>63408</v>
      </c>
      <c r="G198" s="191">
        <f>G199</f>
        <v>0</v>
      </c>
      <c r="H198" s="17">
        <f t="shared" si="128"/>
        <v>63408</v>
      </c>
      <c r="I198" s="191">
        <f>I199</f>
        <v>63408</v>
      </c>
      <c r="J198" s="191">
        <f t="shared" ref="J198:Q198" si="130">J199</f>
        <v>0</v>
      </c>
      <c r="K198" s="191">
        <f t="shared" si="130"/>
        <v>0</v>
      </c>
      <c r="L198" s="191">
        <f t="shared" si="130"/>
        <v>0</v>
      </c>
      <c r="M198" s="191">
        <f t="shared" si="130"/>
        <v>0</v>
      </c>
      <c r="N198" s="191">
        <f t="shared" si="130"/>
        <v>0</v>
      </c>
      <c r="O198" s="191">
        <f t="shared" si="130"/>
        <v>0</v>
      </c>
      <c r="P198" s="191">
        <f t="shared" si="130"/>
        <v>0</v>
      </c>
      <c r="Q198" s="191">
        <f t="shared" si="130"/>
        <v>8620</v>
      </c>
      <c r="R198" s="234">
        <f>R199</f>
        <v>0</v>
      </c>
      <c r="S198" s="191">
        <f>S199+S202</f>
        <v>0</v>
      </c>
    </row>
    <row r="199" spans="1:19" ht="31.5" x14ac:dyDescent="0.25">
      <c r="A199" s="67"/>
      <c r="B199" s="24">
        <v>42</v>
      </c>
      <c r="C199" s="37" t="s">
        <v>134</v>
      </c>
      <c r="D199" s="7">
        <f>D200+D202</f>
        <v>68508</v>
      </c>
      <c r="E199" s="4">
        <f t="shared" si="111"/>
        <v>-5100</v>
      </c>
      <c r="F199" s="7">
        <f t="shared" si="127"/>
        <v>63408</v>
      </c>
      <c r="G199" s="7">
        <f>G200</f>
        <v>0</v>
      </c>
      <c r="H199" s="17">
        <f t="shared" si="128"/>
        <v>63408</v>
      </c>
      <c r="I199" s="7">
        <f>I200+I202</f>
        <v>63408</v>
      </c>
      <c r="J199" s="7">
        <f t="shared" ref="J199:S200" si="131">J200</f>
        <v>0</v>
      </c>
      <c r="K199" s="7">
        <f t="shared" si="131"/>
        <v>0</v>
      </c>
      <c r="L199" s="7">
        <f t="shared" si="131"/>
        <v>0</v>
      </c>
      <c r="M199" s="7">
        <f t="shared" si="131"/>
        <v>0</v>
      </c>
      <c r="N199" s="7">
        <f t="shared" si="131"/>
        <v>0</v>
      </c>
      <c r="O199" s="7">
        <f t="shared" si="131"/>
        <v>0</v>
      </c>
      <c r="P199" s="7">
        <f t="shared" si="131"/>
        <v>0</v>
      </c>
      <c r="Q199" s="7">
        <f t="shared" si="131"/>
        <v>8620</v>
      </c>
      <c r="R199" s="234">
        <f>R200+R202</f>
        <v>0</v>
      </c>
      <c r="S199" s="7">
        <f t="shared" si="131"/>
        <v>0</v>
      </c>
    </row>
    <row r="200" spans="1:19" ht="15.75" x14ac:dyDescent="0.25">
      <c r="A200" s="68"/>
      <c r="B200" s="27" t="s">
        <v>139</v>
      </c>
      <c r="C200" s="9" t="s">
        <v>140</v>
      </c>
      <c r="D200" s="28">
        <f>D201</f>
        <v>61900</v>
      </c>
      <c r="E200" s="4">
        <f t="shared" si="111"/>
        <v>-5100</v>
      </c>
      <c r="F200" s="28">
        <f t="shared" si="127"/>
        <v>56800</v>
      </c>
      <c r="G200" s="28">
        <f>G201</f>
        <v>0</v>
      </c>
      <c r="H200" s="17">
        <f t="shared" si="128"/>
        <v>56800</v>
      </c>
      <c r="I200" s="28">
        <f>I201</f>
        <v>56800</v>
      </c>
      <c r="J200" s="28">
        <f t="shared" si="131"/>
        <v>0</v>
      </c>
      <c r="K200" s="28">
        <f t="shared" si="131"/>
        <v>0</v>
      </c>
      <c r="L200" s="28">
        <f t="shared" si="131"/>
        <v>0</v>
      </c>
      <c r="M200" s="28">
        <f t="shared" si="131"/>
        <v>0</v>
      </c>
      <c r="N200" s="28">
        <f t="shared" si="131"/>
        <v>0</v>
      </c>
      <c r="O200" s="28">
        <f t="shared" si="131"/>
        <v>0</v>
      </c>
      <c r="P200" s="28">
        <f t="shared" si="131"/>
        <v>0</v>
      </c>
      <c r="Q200" s="28">
        <f t="shared" si="131"/>
        <v>8620</v>
      </c>
      <c r="R200" s="234">
        <f>R201</f>
        <v>0</v>
      </c>
      <c r="S200" s="28">
        <f t="shared" si="131"/>
        <v>0</v>
      </c>
    </row>
    <row r="201" spans="1:19" ht="15.75" x14ac:dyDescent="0.25">
      <c r="A201" s="68" t="s">
        <v>501</v>
      </c>
      <c r="B201" s="29" t="s">
        <v>155</v>
      </c>
      <c r="C201" s="30" t="s">
        <v>156</v>
      </c>
      <c r="D201" s="193">
        <v>61900</v>
      </c>
      <c r="E201" s="168">
        <f t="shared" si="111"/>
        <v>-5100</v>
      </c>
      <c r="F201" s="188">
        <f t="shared" si="127"/>
        <v>56800</v>
      </c>
      <c r="G201" s="193">
        <v>0</v>
      </c>
      <c r="H201" s="91">
        <f t="shared" si="128"/>
        <v>56800</v>
      </c>
      <c r="I201" s="74">
        <v>56800</v>
      </c>
      <c r="J201" s="194"/>
      <c r="K201" s="195"/>
      <c r="L201" s="195"/>
      <c r="M201" s="195"/>
      <c r="N201" s="195"/>
      <c r="O201" s="194"/>
      <c r="P201" s="195"/>
      <c r="Q201" s="193">
        <v>8620</v>
      </c>
      <c r="R201" s="94"/>
      <c r="S201" s="147">
        <f>(R201*1.44%)+R201</f>
        <v>0</v>
      </c>
    </row>
    <row r="202" spans="1:19" ht="31.5" x14ac:dyDescent="0.25">
      <c r="A202" s="68"/>
      <c r="B202" s="185" t="s">
        <v>226</v>
      </c>
      <c r="C202" s="35" t="s">
        <v>227</v>
      </c>
      <c r="D202" s="197">
        <f>D203</f>
        <v>6608</v>
      </c>
      <c r="E202" s="168">
        <f t="shared" si="111"/>
        <v>0</v>
      </c>
      <c r="F202" s="197">
        <f t="shared" ref="F202" si="132">G202+H202</f>
        <v>6608</v>
      </c>
      <c r="G202" s="197">
        <f>G203</f>
        <v>0</v>
      </c>
      <c r="H202" s="192">
        <f t="shared" si="128"/>
        <v>6608</v>
      </c>
      <c r="I202" s="197">
        <f>I203</f>
        <v>6608</v>
      </c>
      <c r="J202" s="197">
        <f t="shared" ref="J202:Q202" si="133">J203</f>
        <v>0</v>
      </c>
      <c r="K202" s="197">
        <f t="shared" si="133"/>
        <v>0</v>
      </c>
      <c r="L202" s="197">
        <f t="shared" si="133"/>
        <v>0</v>
      </c>
      <c r="M202" s="197">
        <f t="shared" si="133"/>
        <v>0</v>
      </c>
      <c r="N202" s="197">
        <f t="shared" si="133"/>
        <v>0</v>
      </c>
      <c r="O202" s="197">
        <f t="shared" si="133"/>
        <v>0</v>
      </c>
      <c r="P202" s="197">
        <f t="shared" si="133"/>
        <v>0</v>
      </c>
      <c r="Q202" s="197">
        <f t="shared" si="133"/>
        <v>0</v>
      </c>
      <c r="R202" s="4">
        <f>R203</f>
        <v>0</v>
      </c>
      <c r="S202" s="146">
        <f>(R202*1.44%)+R202</f>
        <v>0</v>
      </c>
    </row>
    <row r="203" spans="1:19" ht="16.5" thickBot="1" x14ac:dyDescent="0.3">
      <c r="A203" s="69" t="s">
        <v>502</v>
      </c>
      <c r="B203" s="29" t="s">
        <v>229</v>
      </c>
      <c r="C203" s="30" t="s">
        <v>230</v>
      </c>
      <c r="D203" s="199">
        <v>6608</v>
      </c>
      <c r="E203" s="198">
        <f t="shared" si="111"/>
        <v>0</v>
      </c>
      <c r="F203" s="200">
        <f t="shared" ref="F203" si="134">G203+H203</f>
        <v>6608</v>
      </c>
      <c r="G203" s="201">
        <v>0</v>
      </c>
      <c r="H203" s="93">
        <f t="shared" ref="H203" si="135">I203+J203+K203+L203+M203+N203+O203+P203</f>
        <v>6608</v>
      </c>
      <c r="I203" s="201">
        <v>6608</v>
      </c>
      <c r="J203" s="201"/>
      <c r="K203" s="201"/>
      <c r="L203" s="201"/>
      <c r="M203" s="201"/>
      <c r="N203" s="201"/>
      <c r="O203" s="201"/>
      <c r="P203" s="201"/>
      <c r="Q203" s="201"/>
      <c r="R203" s="94"/>
      <c r="S203" s="147">
        <f t="shared" ref="S203" si="136">(R203*1.44%)+R203</f>
        <v>0</v>
      </c>
    </row>
    <row r="204" spans="1:19" ht="16.5" thickTop="1" x14ac:dyDescent="0.25">
      <c r="A204" s="157" t="s">
        <v>232</v>
      </c>
      <c r="B204" s="158"/>
      <c r="C204" s="159"/>
      <c r="D204" s="160">
        <f t="shared" ref="D204:R204" si="137">SUM(D81,D13,D151,D177)</f>
        <v>13577582.83</v>
      </c>
      <c r="E204" s="160">
        <f t="shared" si="137"/>
        <v>-294755.90000000002</v>
      </c>
      <c r="F204" s="160">
        <f t="shared" si="137"/>
        <v>13282826.93</v>
      </c>
      <c r="G204" s="160">
        <f t="shared" si="137"/>
        <v>2002790</v>
      </c>
      <c r="H204" s="160">
        <f t="shared" si="137"/>
        <v>11280036.93</v>
      </c>
      <c r="I204" s="160">
        <f t="shared" si="137"/>
        <v>10922127.93</v>
      </c>
      <c r="J204" s="160">
        <f t="shared" si="137"/>
        <v>5040</v>
      </c>
      <c r="K204" s="160">
        <f t="shared" si="137"/>
        <v>159010</v>
      </c>
      <c r="L204" s="160">
        <f t="shared" si="137"/>
        <v>189759</v>
      </c>
      <c r="M204" s="160">
        <f t="shared" si="137"/>
        <v>0</v>
      </c>
      <c r="N204" s="160">
        <f t="shared" si="137"/>
        <v>0</v>
      </c>
      <c r="O204" s="160">
        <f t="shared" si="137"/>
        <v>4100</v>
      </c>
      <c r="P204" s="160">
        <f t="shared" si="137"/>
        <v>0</v>
      </c>
      <c r="Q204" s="160">
        <f t="shared" si="137"/>
        <v>817412.59000000008</v>
      </c>
      <c r="R204" s="161">
        <f t="shared" si="137"/>
        <v>15196380.110400001</v>
      </c>
      <c r="S204" s="162">
        <f>S81+S13+S151+S177</f>
        <v>14715570.21758976</v>
      </c>
    </row>
    <row r="206" spans="1:19" x14ac:dyDescent="0.25">
      <c r="C206" t="s">
        <v>504</v>
      </c>
      <c r="M206" t="s">
        <v>496</v>
      </c>
    </row>
  </sheetData>
  <mergeCells count="32">
    <mergeCell ref="A177:C177"/>
    <mergeCell ref="A60:C60"/>
    <mergeCell ref="A122:C122"/>
    <mergeCell ref="A129:C129"/>
    <mergeCell ref="S7:S8"/>
    <mergeCell ref="A14:C14"/>
    <mergeCell ref="A11:C11"/>
    <mergeCell ref="G7:G8"/>
    <mergeCell ref="E7:E8"/>
    <mergeCell ref="A13:C13"/>
    <mergeCell ref="A12:C12"/>
    <mergeCell ref="A7:A8"/>
    <mergeCell ref="D7:D8"/>
    <mergeCell ref="R7:R8"/>
    <mergeCell ref="A146:C146"/>
    <mergeCell ref="A87:C87"/>
    <mergeCell ref="A112:C112"/>
    <mergeCell ref="P1:Q1"/>
    <mergeCell ref="H7:H8"/>
    <mergeCell ref="I7:I8"/>
    <mergeCell ref="J7:J8"/>
    <mergeCell ref="L7:L8"/>
    <mergeCell ref="M7:M8"/>
    <mergeCell ref="N7:N8"/>
    <mergeCell ref="Q7:Q8"/>
    <mergeCell ref="P7:P8"/>
    <mergeCell ref="A2:Q2"/>
    <mergeCell ref="K7:K8"/>
    <mergeCell ref="F7:F8"/>
    <mergeCell ref="O7:O8"/>
    <mergeCell ref="B7:B8"/>
    <mergeCell ref="C7:C8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39" workbookViewId="0">
      <selection activeCell="F25" sqref="F25:G25"/>
    </sheetView>
  </sheetViews>
  <sheetFormatPr defaultRowHeight="15" x14ac:dyDescent="0.25"/>
  <cols>
    <col min="1" max="1" width="39.5703125" customWidth="1"/>
    <col min="2" max="2" width="60.140625" customWidth="1"/>
  </cols>
  <sheetData>
    <row r="1" spans="1:2" ht="18" x14ac:dyDescent="0.25">
      <c r="A1" s="174" t="s">
        <v>464</v>
      </c>
      <c r="B1" s="175"/>
    </row>
    <row r="2" spans="1:2" x14ac:dyDescent="0.25">
      <c r="A2" s="176"/>
      <c r="B2" s="175"/>
    </row>
    <row r="3" spans="1:2" x14ac:dyDescent="0.25">
      <c r="A3" s="176"/>
      <c r="B3" s="175"/>
    </row>
    <row r="4" spans="1:2" x14ac:dyDescent="0.25">
      <c r="A4" s="177" t="s">
        <v>465</v>
      </c>
      <c r="B4" s="175" t="s">
        <v>294</v>
      </c>
    </row>
    <row r="5" spans="1:2" x14ac:dyDescent="0.25">
      <c r="A5" s="177"/>
      <c r="B5" s="175"/>
    </row>
    <row r="6" spans="1:2" x14ac:dyDescent="0.25">
      <c r="A6" s="177" t="s">
        <v>466</v>
      </c>
      <c r="B6" s="175" t="s">
        <v>467</v>
      </c>
    </row>
    <row r="7" spans="1:2" x14ac:dyDescent="0.25">
      <c r="A7" s="178"/>
      <c r="B7" s="175"/>
    </row>
    <row r="8" spans="1:2" ht="16.5" thickBot="1" x14ac:dyDescent="0.3">
      <c r="A8" s="179"/>
      <c r="B8" s="175"/>
    </row>
    <row r="9" spans="1:2" x14ac:dyDescent="0.25">
      <c r="A9" s="334" t="s">
        <v>468</v>
      </c>
      <c r="B9" s="335" t="s">
        <v>469</v>
      </c>
    </row>
    <row r="10" spans="1:2" ht="12.75" customHeight="1" x14ac:dyDescent="0.25">
      <c r="A10" s="329"/>
      <c r="B10" s="330"/>
    </row>
    <row r="11" spans="1:2" x14ac:dyDescent="0.25">
      <c r="A11" s="323" t="s">
        <v>470</v>
      </c>
      <c r="B11" s="326" t="s">
        <v>471</v>
      </c>
    </row>
    <row r="12" spans="1:2" x14ac:dyDescent="0.25">
      <c r="A12" s="324"/>
      <c r="B12" s="327"/>
    </row>
    <row r="13" spans="1:2" x14ac:dyDescent="0.25">
      <c r="A13" s="324"/>
      <c r="B13" s="327"/>
    </row>
    <row r="14" spans="1:2" x14ac:dyDescent="0.25">
      <c r="A14" s="324"/>
      <c r="B14" s="327"/>
    </row>
    <row r="15" spans="1:2" ht="1.5" customHeight="1" x14ac:dyDescent="0.25">
      <c r="A15" s="324"/>
      <c r="B15" s="327"/>
    </row>
    <row r="16" spans="1:2" hidden="1" x14ac:dyDescent="0.25">
      <c r="A16" s="324"/>
      <c r="B16" s="327"/>
    </row>
    <row r="17" spans="1:2" hidden="1" x14ac:dyDescent="0.25">
      <c r="A17" s="329"/>
      <c r="B17" s="330"/>
    </row>
    <row r="18" spans="1:2" x14ac:dyDescent="0.25">
      <c r="A18" s="323" t="s">
        <v>472</v>
      </c>
      <c r="B18" s="326" t="s">
        <v>473</v>
      </c>
    </row>
    <row r="19" spans="1:2" x14ac:dyDescent="0.25">
      <c r="A19" s="324"/>
      <c r="B19" s="327"/>
    </row>
    <row r="20" spans="1:2" ht="104.25" customHeight="1" x14ac:dyDescent="0.25">
      <c r="A20" s="329"/>
      <c r="B20" s="330"/>
    </row>
    <row r="21" spans="1:2" x14ac:dyDescent="0.25">
      <c r="A21" s="323" t="s">
        <v>474</v>
      </c>
      <c r="B21" s="326" t="s">
        <v>475</v>
      </c>
    </row>
    <row r="22" spans="1:2" x14ac:dyDescent="0.25">
      <c r="A22" s="324"/>
      <c r="B22" s="327"/>
    </row>
    <row r="23" spans="1:2" x14ac:dyDescent="0.25">
      <c r="A23" s="324"/>
      <c r="B23" s="327"/>
    </row>
    <row r="24" spans="1:2" ht="71.25" customHeight="1" x14ac:dyDescent="0.25">
      <c r="A24" s="329"/>
      <c r="B24" s="330"/>
    </row>
    <row r="25" spans="1:2" x14ac:dyDescent="0.25">
      <c r="A25" s="323" t="s">
        <v>476</v>
      </c>
      <c r="B25" s="326" t="s">
        <v>477</v>
      </c>
    </row>
    <row r="26" spans="1:2" x14ac:dyDescent="0.25">
      <c r="A26" s="324"/>
      <c r="B26" s="327"/>
    </row>
    <row r="27" spans="1:2" ht="44.25" customHeight="1" x14ac:dyDescent="0.25">
      <c r="A27" s="329"/>
      <c r="B27" s="330"/>
    </row>
    <row r="28" spans="1:2" x14ac:dyDescent="0.25">
      <c r="A28" s="323" t="s">
        <v>478</v>
      </c>
      <c r="B28" s="331" t="s">
        <v>479</v>
      </c>
    </row>
    <row r="29" spans="1:2" x14ac:dyDescent="0.25">
      <c r="A29" s="324"/>
      <c r="B29" s="332"/>
    </row>
    <row r="30" spans="1:2" x14ac:dyDescent="0.25">
      <c r="A30" s="324"/>
      <c r="B30" s="332"/>
    </row>
    <row r="31" spans="1:2" x14ac:dyDescent="0.25">
      <c r="A31" s="324"/>
      <c r="B31" s="332"/>
    </row>
    <row r="32" spans="1:2" ht="10.5" customHeight="1" x14ac:dyDescent="0.25">
      <c r="A32" s="324"/>
      <c r="B32" s="332"/>
    </row>
    <row r="33" spans="1:2" hidden="1" x14ac:dyDescent="0.25">
      <c r="A33" s="329"/>
      <c r="B33" s="333"/>
    </row>
    <row r="34" spans="1:2" x14ac:dyDescent="0.25">
      <c r="A34" s="323" t="s">
        <v>480</v>
      </c>
      <c r="B34" s="326" t="s">
        <v>481</v>
      </c>
    </row>
    <row r="35" spans="1:2" x14ac:dyDescent="0.25">
      <c r="A35" s="324"/>
      <c r="B35" s="327"/>
    </row>
    <row r="36" spans="1:2" ht="39.75" customHeight="1" x14ac:dyDescent="0.25">
      <c r="A36" s="324"/>
      <c r="B36" s="327"/>
    </row>
    <row r="37" spans="1:2" hidden="1" x14ac:dyDescent="0.25">
      <c r="A37" s="324"/>
      <c r="B37" s="327"/>
    </row>
    <row r="38" spans="1:2" hidden="1" x14ac:dyDescent="0.25">
      <c r="A38" s="324"/>
      <c r="B38" s="327"/>
    </row>
    <row r="39" spans="1:2" ht="16.5" customHeight="1" thickBot="1" x14ac:dyDescent="0.3">
      <c r="A39" s="325"/>
      <c r="B39" s="328"/>
    </row>
    <row r="40" spans="1:2" ht="39" customHeight="1" x14ac:dyDescent="0.25"/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23622047244094491" right="0.2362204724409449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Plan prihoda i primitaka</vt:lpstr>
      <vt:lpstr>Plan rashoda i izdataka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2019-12-16T14:42:53Z</cp:lastPrinted>
  <dcterms:created xsi:type="dcterms:W3CDTF">2018-12-17T11:45:51Z</dcterms:created>
  <dcterms:modified xsi:type="dcterms:W3CDTF">2019-12-16T14:46:07Z</dcterms:modified>
</cp:coreProperties>
</file>